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tanekPetr\Documents\Akce\Brno, Czechglobe\DPS\0324\"/>
    </mc:Choice>
  </mc:AlternateContent>
  <xr:revisionPtr revIDLastSave="0" documentId="13_ncr:1_{1B118709-9604-4384-B128-8D87AAB21871}" xr6:coauthVersionLast="47" xr6:coauthVersionMax="47" xr10:uidLastSave="{00000000-0000-0000-0000-000000000000}"/>
  <bookViews>
    <workbookView xWindow="38290" yWindow="-110" windowWidth="38620" windowHeight="21820" activeTab="1" xr2:uid="{00000000-000D-0000-FFFF-FFFF00000000}"/>
  </bookViews>
  <sheets>
    <sheet name="Rekapitulace stavby" sheetId="1" r:id="rId1"/>
    <sheet name="9-058-121-02 - SO 03 KOMU..." sheetId="2" r:id="rId2"/>
    <sheet name="Pokyny pro vyplnění" sheetId="3" r:id="rId3"/>
  </sheets>
  <definedNames>
    <definedName name="_xlnm._FilterDatabase" localSheetId="1" hidden="1">'9-058-121-02 - SO 03 KOMU...'!$C$88:$K$261</definedName>
    <definedName name="_xlnm.Print_Titles" localSheetId="1">'9-058-121-02 - SO 03 KOMU...'!$88:$88</definedName>
    <definedName name="_xlnm.Print_Titles" localSheetId="0">'Rekapitulace stavby'!$52:$52</definedName>
    <definedName name="_xlnm.Print_Area" localSheetId="1">'9-058-121-02 - SO 03 KOMU...'!$C$4:$J$37,'9-058-121-02 - SO 03 KOMU...'!$C$43:$J$72,'9-058-121-02 - SO 03 KOMU...'!$C$78:$J$261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T247" i="2"/>
  <c r="R248" i="2"/>
  <c r="R247" i="2"/>
  <c r="P248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T133" i="2" s="1"/>
  <c r="R134" i="2"/>
  <c r="R133" i="2"/>
  <c r="P134" i="2"/>
  <c r="P133" i="2"/>
  <c r="BI129" i="2"/>
  <c r="BH129" i="2"/>
  <c r="BG129" i="2"/>
  <c r="BF129" i="2"/>
  <c r="T129" i="2"/>
  <c r="T128" i="2" s="1"/>
  <c r="R129" i="2"/>
  <c r="R128" i="2" s="1"/>
  <c r="P129" i="2"/>
  <c r="P128" i="2"/>
  <c r="BI125" i="2"/>
  <c r="BH125" i="2"/>
  <c r="BG125" i="2"/>
  <c r="BF125" i="2"/>
  <c r="T125" i="2"/>
  <c r="R125" i="2"/>
  <c r="P125" i="2"/>
  <c r="BI122" i="2"/>
  <c r="F35" i="2" s="1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4" i="2"/>
  <c r="BH104" i="2"/>
  <c r="BG104" i="2"/>
  <c r="BF104" i="2"/>
  <c r="T104" i="2"/>
  <c r="T103" i="2"/>
  <c r="R104" i="2"/>
  <c r="R103" i="2"/>
  <c r="P104" i="2"/>
  <c r="P103" i="2"/>
  <c r="BI102" i="2"/>
  <c r="BH102" i="2"/>
  <c r="BG102" i="2"/>
  <c r="BF102" i="2"/>
  <c r="T102" i="2"/>
  <c r="R102" i="2"/>
  <c r="P102" i="2"/>
  <c r="BI100" i="2"/>
  <c r="BH100" i="2"/>
  <c r="BG100" i="2"/>
  <c r="BF100" i="2"/>
  <c r="J32" i="2" s="1"/>
  <c r="T100" i="2"/>
  <c r="R100" i="2"/>
  <c r="P100" i="2"/>
  <c r="BI97" i="2"/>
  <c r="BH97" i="2"/>
  <c r="BG97" i="2"/>
  <c r="BF97" i="2"/>
  <c r="T97" i="2"/>
  <c r="R97" i="2"/>
  <c r="P97" i="2"/>
  <c r="BI93" i="2"/>
  <c r="BH93" i="2"/>
  <c r="BG93" i="2"/>
  <c r="F33" i="2" s="1"/>
  <c r="BF93" i="2"/>
  <c r="T93" i="2"/>
  <c r="R93" i="2"/>
  <c r="P93" i="2"/>
  <c r="J86" i="2"/>
  <c r="F85" i="2"/>
  <c r="F83" i="2"/>
  <c r="E81" i="2"/>
  <c r="J51" i="2"/>
  <c r="F50" i="2"/>
  <c r="F48" i="2"/>
  <c r="E46" i="2"/>
  <c r="J19" i="2"/>
  <c r="E19" i="2"/>
  <c r="J85" i="2"/>
  <c r="J18" i="2"/>
  <c r="J16" i="2"/>
  <c r="E16" i="2"/>
  <c r="F86" i="2" s="1"/>
  <c r="J15" i="2"/>
  <c r="J10" i="2"/>
  <c r="J83" i="2"/>
  <c r="L50" i="1"/>
  <c r="AM50" i="1"/>
  <c r="AM49" i="1"/>
  <c r="L49" i="1"/>
  <c r="AM47" i="1"/>
  <c r="L47" i="1"/>
  <c r="L45" i="1"/>
  <c r="L44" i="1"/>
  <c r="BK122" i="2"/>
  <c r="J248" i="2"/>
  <c r="J245" i="2"/>
  <c r="BK241" i="2"/>
  <c r="J236" i="2"/>
  <c r="BK231" i="2"/>
  <c r="J225" i="2"/>
  <c r="BK212" i="2"/>
  <c r="BK207" i="2"/>
  <c r="J253" i="2"/>
  <c r="BK190" i="2"/>
  <c r="BK177" i="2"/>
  <c r="J151" i="2"/>
  <c r="J129" i="2"/>
  <c r="BK97" i="2"/>
  <c r="J207" i="2"/>
  <c r="J177" i="2"/>
  <c r="BK168" i="2"/>
  <c r="J147" i="2"/>
  <c r="J143" i="2"/>
  <c r="J104" i="2"/>
  <c r="BK109" i="2"/>
  <c r="J97" i="2"/>
  <c r="BK253" i="2"/>
  <c r="J180" i="2"/>
  <c r="J125" i="2"/>
  <c r="BK260" i="2"/>
  <c r="BK239" i="2"/>
  <c r="BK225" i="2"/>
  <c r="BK258" i="2"/>
  <c r="J186" i="2"/>
  <c r="J155" i="2"/>
  <c r="BK118" i="2"/>
  <c r="BK183" i="2"/>
  <c r="BK134" i="2"/>
  <c r="AS54" i="1"/>
  <c r="BK211" i="2"/>
  <c r="J160" i="2"/>
  <c r="BK248" i="2"/>
  <c r="BK238" i="2"/>
  <c r="J221" i="2"/>
  <c r="BK205" i="2"/>
  <c r="BK194" i="2"/>
  <c r="BK163" i="2"/>
  <c r="J109" i="2"/>
  <c r="J165" i="2"/>
  <c r="BK125" i="2"/>
  <c r="J118" i="2"/>
  <c r="BK221" i="2"/>
  <c r="BK165" i="2"/>
  <c r="BK100" i="2"/>
  <c r="BK243" i="2"/>
  <c r="BK234" i="2"/>
  <c r="J212" i="2"/>
  <c r="BK198" i="2"/>
  <c r="J172" i="2"/>
  <c r="J93" i="2"/>
  <c r="BK155" i="2"/>
  <c r="J100" i="2"/>
  <c r="J102" i="2"/>
  <c r="J258" i="2"/>
  <c r="BK104" i="2"/>
  <c r="BK251" i="2"/>
  <c r="BK245" i="2"/>
  <c r="J241" i="2"/>
  <c r="BK236" i="2"/>
  <c r="J231" i="2"/>
  <c r="BK217" i="2"/>
  <c r="J211" i="2"/>
  <c r="BK256" i="2"/>
  <c r="BK200" i="2"/>
  <c r="J198" i="2"/>
  <c r="BK172" i="2"/>
  <c r="BK160" i="2"/>
  <c r="J134" i="2"/>
  <c r="BK113" i="2"/>
  <c r="J214" i="2"/>
  <c r="BK180" i="2"/>
  <c r="J163" i="2"/>
  <c r="BK129" i="2"/>
  <c r="BK93" i="2"/>
  <c r="J234" i="2"/>
  <c r="J217" i="2"/>
  <c r="J200" i="2"/>
  <c r="BK186" i="2"/>
  <c r="J139" i="2"/>
  <c r="J251" i="2"/>
  <c r="J238" i="2"/>
  <c r="BK214" i="2"/>
  <c r="J203" i="2"/>
  <c r="J168" i="2"/>
  <c r="BK102" i="2"/>
  <c r="BK151" i="2"/>
  <c r="J122" i="2"/>
  <c r="J239" i="2"/>
  <c r="J205" i="2"/>
  <c r="BK147" i="2"/>
  <c r="J260" i="2"/>
  <c r="J243" i="2"/>
  <c r="BK229" i="2"/>
  <c r="BK203" i="2"/>
  <c r="J183" i="2"/>
  <c r="BK139" i="2"/>
  <c r="J256" i="2"/>
  <c r="BK143" i="2"/>
  <c r="J190" i="2"/>
  <c r="J113" i="2"/>
  <c r="J229" i="2"/>
  <c r="J194" i="2"/>
  <c r="P250" i="2" l="1"/>
  <c r="R250" i="2"/>
  <c r="T92" i="2"/>
  <c r="P117" i="2"/>
  <c r="R154" i="2"/>
  <c r="BK117" i="2"/>
  <c r="J117" i="2"/>
  <c r="J61" i="2" s="1"/>
  <c r="R138" i="2"/>
  <c r="R171" i="2"/>
  <c r="R108" i="2"/>
  <c r="BK154" i="2"/>
  <c r="J154" i="2"/>
  <c r="J65" i="2"/>
  <c r="P171" i="2"/>
  <c r="R185" i="2"/>
  <c r="T210" i="2"/>
  <c r="T209" i="2" s="1"/>
  <c r="P92" i="2"/>
  <c r="P108" i="2"/>
  <c r="P138" i="2"/>
  <c r="T154" i="2"/>
  <c r="P185" i="2"/>
  <c r="P210" i="2"/>
  <c r="P209" i="2" s="1"/>
  <c r="R92" i="2"/>
  <c r="BK108" i="2"/>
  <c r="J108" i="2" s="1"/>
  <c r="J60" i="2" s="1"/>
  <c r="T108" i="2"/>
  <c r="R117" i="2"/>
  <c r="T138" i="2"/>
  <c r="P154" i="2"/>
  <c r="BK171" i="2"/>
  <c r="J171" i="2"/>
  <c r="J66" i="2" s="1"/>
  <c r="BK185" i="2"/>
  <c r="J185" i="2"/>
  <c r="J67" i="2"/>
  <c r="T185" i="2"/>
  <c r="BK210" i="2"/>
  <c r="J210" i="2" s="1"/>
  <c r="J69" i="2" s="1"/>
  <c r="R210" i="2"/>
  <c r="R209" i="2"/>
  <c r="BK92" i="2"/>
  <c r="T117" i="2"/>
  <c r="BK138" i="2"/>
  <c r="J138" i="2" s="1"/>
  <c r="J64" i="2" s="1"/>
  <c r="T171" i="2"/>
  <c r="BK250" i="2"/>
  <c r="J250" i="2"/>
  <c r="J71" i="2"/>
  <c r="T250" i="2"/>
  <c r="BK103" i="2"/>
  <c r="J103" i="2"/>
  <c r="J59" i="2" s="1"/>
  <c r="BK128" i="2"/>
  <c r="J128" i="2"/>
  <c r="J62" i="2"/>
  <c r="BK133" i="2"/>
  <c r="J133" i="2"/>
  <c r="J63" i="2"/>
  <c r="BK247" i="2"/>
  <c r="J247" i="2" s="1"/>
  <c r="J70" i="2" s="1"/>
  <c r="J48" i="2"/>
  <c r="J50" i="2"/>
  <c r="F51" i="2"/>
  <c r="BE93" i="2"/>
  <c r="BE97" i="2"/>
  <c r="BE100" i="2"/>
  <c r="BE102" i="2"/>
  <c r="BE104" i="2"/>
  <c r="BE109" i="2"/>
  <c r="BE113" i="2"/>
  <c r="BE118" i="2"/>
  <c r="BE122" i="2"/>
  <c r="BE125" i="2"/>
  <c r="BE129" i="2"/>
  <c r="BE134" i="2"/>
  <c r="BE139" i="2"/>
  <c r="BE143" i="2"/>
  <c r="BE147" i="2"/>
  <c r="BE151" i="2"/>
  <c r="BE155" i="2"/>
  <c r="BE160" i="2"/>
  <c r="BE163" i="2"/>
  <c r="BE165" i="2"/>
  <c r="BE168" i="2"/>
  <c r="BE172" i="2"/>
  <c r="BE177" i="2"/>
  <c r="BE180" i="2"/>
  <c r="BE183" i="2"/>
  <c r="BE186" i="2"/>
  <c r="BE190" i="2"/>
  <c r="BE194" i="2"/>
  <c r="BE198" i="2"/>
  <c r="BE200" i="2"/>
  <c r="BE251" i="2"/>
  <c r="BE253" i="2"/>
  <c r="BE256" i="2"/>
  <c r="BE258" i="2"/>
  <c r="BB55" i="1"/>
  <c r="BB54" i="1" s="1"/>
  <c r="W31" i="1" s="1"/>
  <c r="BE203" i="2"/>
  <c r="BE205" i="2"/>
  <c r="BE207" i="2"/>
  <c r="BE211" i="2"/>
  <c r="BE212" i="2"/>
  <c r="BE214" i="2"/>
  <c r="BE217" i="2"/>
  <c r="BE221" i="2"/>
  <c r="BE225" i="2"/>
  <c r="BE229" i="2"/>
  <c r="BE231" i="2"/>
  <c r="BE234" i="2"/>
  <c r="BE236" i="2"/>
  <c r="BE238" i="2"/>
  <c r="BE239" i="2"/>
  <c r="BE241" i="2"/>
  <c r="BE243" i="2"/>
  <c r="BE245" i="2"/>
  <c r="BE248" i="2"/>
  <c r="BE260" i="2"/>
  <c r="AW55" i="1"/>
  <c r="BD55" i="1"/>
  <c r="F32" i="2"/>
  <c r="F34" i="2"/>
  <c r="BD54" i="1"/>
  <c r="W33" i="1" s="1"/>
  <c r="P91" i="2" l="1"/>
  <c r="R91" i="2"/>
  <c r="R90" i="2" s="1"/>
  <c r="R89" i="2" s="1"/>
  <c r="BK91" i="2"/>
  <c r="P90" i="2"/>
  <c r="P89" i="2"/>
  <c r="AU55" i="1"/>
  <c r="T91" i="2"/>
  <c r="T90" i="2"/>
  <c r="T89" i="2" s="1"/>
  <c r="BA55" i="1"/>
  <c r="BC55" i="1"/>
  <c r="BC54" i="1" s="1"/>
  <c r="W32" i="1" s="1"/>
  <c r="J92" i="2"/>
  <c r="J58" i="2" s="1"/>
  <c r="BK209" i="2"/>
  <c r="J209" i="2"/>
  <c r="J68" i="2"/>
  <c r="AU54" i="1"/>
  <c r="J31" i="2"/>
  <c r="AV55" i="1" s="1"/>
  <c r="AT55" i="1" s="1"/>
  <c r="AX54" i="1"/>
  <c r="BA54" i="1"/>
  <c r="W30" i="1" s="1"/>
  <c r="F31" i="2"/>
  <c r="AZ55" i="1"/>
  <c r="AZ54" i="1"/>
  <c r="W29" i="1" s="1"/>
  <c r="BK90" i="2" l="1"/>
  <c r="J90" i="2"/>
  <c r="J56" i="2"/>
  <c r="J91" i="2"/>
  <c r="J57" i="2"/>
  <c r="AY54" i="1"/>
  <c r="AW54" i="1"/>
  <c r="AK30" i="1"/>
  <c r="AV54" i="1"/>
  <c r="AK29" i="1"/>
  <c r="BK89" i="2" l="1"/>
  <c r="J89" i="2"/>
  <c r="J28" i="2" s="1"/>
  <c r="AG55" i="1" s="1"/>
  <c r="AG54" i="1" s="1"/>
  <c r="AT54" i="1"/>
  <c r="AK26" i="1" l="1"/>
  <c r="AN54" i="1"/>
  <c r="J55" i="2"/>
  <c r="J37" i="2"/>
  <c r="AN55" i="1"/>
  <c r="AK35" i="1"/>
</calcChain>
</file>

<file path=xl/sharedStrings.xml><?xml version="1.0" encoding="utf-8"?>
<sst xmlns="http://schemas.openxmlformats.org/spreadsheetml/2006/main" count="2176" uniqueCount="643">
  <si>
    <t>Export Komplet</t>
  </si>
  <si>
    <t>VZ</t>
  </si>
  <si>
    <t>2.0</t>
  </si>
  <si>
    <t/>
  </si>
  <si>
    <t>False</t>
  </si>
  <si>
    <t>{61807bbe-ce8d-488c-b026-94fa41fef76d}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</si>
  <si>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</si>
  <si>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</si>
  <si>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</si>
  <si>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</si>
  <si>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</si>
  <si>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</si>
  <si>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</si>
  <si>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</si>
  <si>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</si>
  <si>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9-058/121/02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</si>
  <si>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</si>
  <si>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</si>
  <si>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 03 KOMUNIKACE, CHODNÍKY, ZPEVNĚNÉ PLOCHY</t>
  </si>
  <si>
    <t>KSO:</t>
  </si>
  <si>
    <t>CC-CZ:</t>
  </si>
  <si>
    <t>Místo:</t>
  </si>
  <si>
    <t>Brno</t>
  </si>
  <si>
    <t>Datum:</t>
  </si>
  <si>
    <t>30. 9. 2022</t>
  </si>
  <si>
    <t>Zadavatel:</t>
  </si>
  <si>
    <t>IČ:</t>
  </si>
  <si>
    <t>r-atelier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</si>
  <si>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</si>
  <si>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</si>
  <si>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</si>
  <si>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</si>
  <si>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</si>
  <si>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</si>
  <si>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</si>
  <si>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Petr Staněk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</si>
  <si>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</si>
  <si>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</si>
  <si>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</si>
  <si>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</si>
  <si>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</si>
  <si>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</si>
  <si>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</si>
  <si>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</si>
  <si>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</si>
  <si>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</si>
  <si>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</si>
  <si>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</si>
  <si>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</si>
  <si>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</si>
  <si>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</si>
  <si>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</si>
  <si>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</si>
  <si>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</si>
  <si>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</si>
  <si>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</si>
  <si>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</si>
  <si>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</si>
  <si>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</si>
  <si>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</si>
  <si>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</si>
  <si>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</si>
  <si>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</si>
  <si>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</si>
  <si>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</si>
  <si>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</si>
  <si>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</si>
  <si>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</si>
  <si>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</si>
  <si>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</si>
  <si>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</si>
  <si>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</si>
  <si>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</si>
  <si>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</si>
  <si>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</si>
  <si>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</si>
  <si>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</si>
  <si>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</si>
  <si>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</si>
  <si>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</si>
  <si>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</si>
  <si>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</si>
  <si>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</si>
  <si>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</si>
  <si>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</si>
  <si>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</si>
  <si>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HSV</t>
  </si>
  <si>
    <t xml:space="preserve">    1 - Zemní práce</t>
  </si>
  <si>
    <t xml:space="preserve">      11 - Zemní práce - přípravné a přidružené práce</t>
  </si>
  <si>
    <t xml:space="preserve">      12 - Zemní práce - odkopy </t>
  </si>
  <si>
    <t xml:space="preserve">      13 - Zemní práce - jámy a rýhy pro drenáže a šachty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</si>
  <si>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</si>
  <si>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</si>
  <si>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</si>
  <si>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</si>
  <si>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</si>
  <si>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</si>
  <si>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</si>
  <si>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</si>
  <si>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</si>
  <si>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99 - Přesuny hmot a suti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</si>
  <si>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</si>
  <si>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</si>
  <si>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</si>
  <si>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</si>
  <si>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</si>
  <si>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</si>
  <si>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</si>
  <si>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</si>
  <si>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</si>
  <si>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</si>
  <si>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</si>
  <si>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</si>
  <si>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</si>
  <si>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</si>
  <si>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</si>
  <si>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</si>
  <si>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Zemní práce</t>
  </si>
  <si>
    <t>11</t>
  </si>
  <si>
    <t>Zemní práce - přípravné a přidružené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</si>
  <si>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</si>
  <si>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</si>
  <si>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</si>
  <si>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</si>
  <si>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4</t>
  </si>
  <si>
    <t>3</t>
  </si>
  <si>
    <t>-1256638335</t>
  </si>
  <si>
    <t>Online PSC</t>
  </si>
  <si>
    <t>https://podminky.urs.cz/item/CS_URS_2022_01/113106121</t>
  </si>
  <si>
    <t>P</t>
  </si>
  <si>
    <t>Poznámka k položce:_x000D_
rozebrání dlážděnéího chodníku u objektu B</t>
  </si>
  <si>
    <t>VV</t>
  </si>
  <si>
    <t>13*0,9</t>
  </si>
  <si>
    <t>113106193</t>
  </si>
  <si>
    <t>Rozebrání dlažeb a dílců vozovek a ploch s přemístěním hmot na skládku na vzdálenost do 3 m nebo s naložením na dopravní prostředek, s jakoukoliv výplní spár ručně z vegetační dlažby s ložem z kameniva betonové</t>
  </si>
  <si>
    <t>2067039217</t>
  </si>
  <si>
    <t>https://podminky.urs.cz/item/CS_URS_2022_01/113106193</t>
  </si>
  <si>
    <t>Poznámka k položce:_x000D_
rozebrání stávající dlažby parkoviště, dlažba ponechána na místě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</si>
  <si>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</si>
  <si>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</si>
  <si>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2128040753</t>
  </si>
  <si>
    <t>https://podminky.urs.cz/item/CS_URS_2022_01/113107323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</si>
  <si>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</si>
  <si>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</si>
  <si>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</si>
  <si>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-513173240</t>
  </si>
  <si>
    <t>12</t>
  </si>
  <si>
    <t xml:space="preserve">Zemní práce - odkopy </t>
  </si>
  <si>
    <t>5</t>
  </si>
  <si>
    <t>122251103</t>
  </si>
  <si>
    <t>Odkopávky a prokopávky nezapažené strojně v hornině třídy těžitelnosti I skupiny 3 přes 50 do 100 m3</t>
  </si>
  <si>
    <t>m3</t>
  </si>
  <si>
    <t>-2007132936</t>
  </si>
  <si>
    <t>https://podminky.urs.cz/item/CS_URS_2022_01/122251103</t>
  </si>
  <si>
    <t>Poznámka k položce:_x000D_
Odkopávka pod tělesem komunikací od úrovně stávajícího terénu po zemní pláň_x000D_
0,65m příprava terasového chodníku_x000D_
0,35m dlážděný chodník_x000D_
0,5 schodiště</t>
  </si>
  <si>
    <t>167*1,1*0,65+17*0,35+0,5*3,75*1,6</t>
  </si>
  <si>
    <t>13</t>
  </si>
  <si>
    <t>Zemní práce - jámy a rýhy pro drenáže a šachty</t>
  </si>
  <si>
    <t>6</t>
  </si>
  <si>
    <t>132212131</t>
  </si>
  <si>
    <t>Hloubení nezapažených rýh šířky do 800 mm ručně s urovnáním dna do předepsaného profilu a spádu v hornině třídy těžitelnosti I skupiny 3 soudržných</t>
  </si>
  <si>
    <t>1139496532</t>
  </si>
  <si>
    <t>https://podminky.urs.cz/item/CS_URS_2022_01/132212131</t>
  </si>
  <si>
    <t>Poznámka k položce:_x000D_
hloubení drenážní rýhy</t>
  </si>
  <si>
    <t>(51+2+5)*0,3*0,2</t>
  </si>
  <si>
    <t>7</t>
  </si>
  <si>
    <t>132212331</t>
  </si>
  <si>
    <t>Hloubení nezapažených rýh šířky přes 800 do 2 000 mm ručně s urovnáním dna do předepsaného profilu a spádu v hornině třídy těžitelnosti I skupiny 3 soudržných</t>
  </si>
  <si>
    <t>803926537</t>
  </si>
  <si>
    <t>https://podminky.urs.cz/item/CS_URS_2022_01/132212331</t>
  </si>
  <si>
    <t>Poznámka k položce:_x000D_
rýhy pro základ zdi a schodiště</t>
  </si>
  <si>
    <t>1,6*1,55+5,75*1,85</t>
  </si>
  <si>
    <t>16</t>
  </si>
  <si>
    <t>Zemní práce - přemístění výkopku</t>
  </si>
  <si>
    <t>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</si>
  <si>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</si>
  <si>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</si>
  <si>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1788463626</t>
  </si>
  <si>
    <t>https://podminky.urs.cz/item/CS_URS_2022_01/162751117</t>
  </si>
  <si>
    <t>Poznámka k položce:_x000D_
odvoz přebytku zeminy na skládku</t>
  </si>
  <si>
    <t>128,355+3,48+13,118-24,17</t>
  </si>
  <si>
    <t>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</si>
  <si>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</si>
  <si>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</si>
  <si>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2110767719</t>
  </si>
  <si>
    <t>https://podminky.urs.cz/item/CS_URS_2022_01/162751119</t>
  </si>
  <si>
    <t>Poznámka k položce:_x000D_
příplatek za 1 km navíc odvozu zeminy na skládku</t>
  </si>
  <si>
    <t>10</t>
  </si>
  <si>
    <t>997221873</t>
  </si>
  <si>
    <t>Poplatek za uložení stavebního odpadu na recyklační skládce (skládkovné) zeminy a kamení zatříděného do Katalogu odpadů pod kódem 17 05 04</t>
  </si>
  <si>
    <t>t</t>
  </si>
  <si>
    <t>1208695934</t>
  </si>
  <si>
    <t>https://podminky.urs.cz/item/CS_URS_2022_01/997221873</t>
  </si>
  <si>
    <t>120,783*1,7 'Přepočtené koeficientem množství</t>
  </si>
  <si>
    <t>17</t>
  </si>
  <si>
    <t>Zemní práce - konstrukce ze zemin</t>
  </si>
  <si>
    <t>171111103</t>
  </si>
  <si>
    <t>Uložení sypanin do násypů ručně s rozprostřením sypaniny ve vrstvách a s hrubým urovnáním zhutněných z hornin soudržných jakékoliv třídy těžitelnosti</t>
  </si>
  <si>
    <t>1051134163</t>
  </si>
  <si>
    <t>https://podminky.urs.cz/item/CS_URS_2022_01/171111103</t>
  </si>
  <si>
    <t>Poznámka k položce:_x000D_
zemní zásypy</t>
  </si>
  <si>
    <t>5,75*1,4+1,6*1,45+46*0,3</t>
  </si>
  <si>
    <t>18</t>
  </si>
  <si>
    <t>Zemní práce - povrchové úpravy terénu</t>
  </si>
  <si>
    <t>181951112</t>
  </si>
  <si>
    <t>Úprava pláně vyrovnáním výškových rozdílů strojně v hornině třídy těžitelnosti I, skupiny 1 až 3 se zhutněním</t>
  </si>
  <si>
    <t>1183337397</t>
  </si>
  <si>
    <t>https://podminky.urs.cz/item/CS_URS_2022_01/181951112</t>
  </si>
  <si>
    <t>Poznámka k položce:_x000D_
srovnání a zhutnění pláně pod přípravou terasového chodníku, pod dlážděným chodníkem, pod schodištěm, v rýhách základů zdi a schodiště plocha obnovovaného parkoviště</t>
  </si>
  <si>
    <t>(167+17+3,75*1,4+1,6*1,3+5,75*1,3)*1,1+393</t>
  </si>
  <si>
    <t>Zakládání</t>
  </si>
  <si>
    <t>212751102</t>
  </si>
  <si>
    <t>Trativody z drenážních a melioračních trubek pro meliorace, dočasné nebo odlehčovací drenáže se zřízením štěrkového lože pod trubky a s jejich obsypem v otevřeném výkopu trubka flexibilní PVC-U SN 4 celoperforovaná 360° DN 65</t>
  </si>
  <si>
    <t>-2005228434</t>
  </si>
  <si>
    <t>https://podminky.urs.cz/item/CS_URS_2022_01/212751102</t>
  </si>
  <si>
    <t>Poznámka k položce:_x000D_
drenáž v rýze</t>
  </si>
  <si>
    <t>51+2+5</t>
  </si>
  <si>
    <t>14</t>
  </si>
  <si>
    <t>271542211</t>
  </si>
  <si>
    <t>Podsyp pod základové konstrukce se zhutněním a urovnáním povrchu ze štěrkodrtě netříděné</t>
  </si>
  <si>
    <t>1687233938</t>
  </si>
  <si>
    <t>https://podminky.urs.cz/item/CS_URS_2022_01/271542211</t>
  </si>
  <si>
    <t>Poznámka k položce:_x000D_
podsyp pod základové stěny</t>
  </si>
  <si>
    <t>0,2*1,3*1,4+0,2*1,3*5,75</t>
  </si>
  <si>
    <t>273351121</t>
  </si>
  <si>
    <t>Bednění základů desek zřízení</t>
  </si>
  <si>
    <t>1869577926</t>
  </si>
  <si>
    <t>https://podminky.urs.cz/item/CS_URS_2022_01/273351121</t>
  </si>
  <si>
    <t>Poznámka k položce:_x000D_
bednění monolitických desek</t>
  </si>
  <si>
    <t>49*0,25+55*0,15+14*2*0,15+(20+11+3)*0,15</t>
  </si>
  <si>
    <t>273351122</t>
  </si>
  <si>
    <t>Bednění základů desek odstranění</t>
  </si>
  <si>
    <t>-1994194098</t>
  </si>
  <si>
    <t>https://podminky.urs.cz/item/CS_URS_2022_01/273351122</t>
  </si>
  <si>
    <t>Poznámka k položce:_x000D_
odbenění monolitických desek</t>
  </si>
  <si>
    <t>Svislé a kompletní konstrukce</t>
  </si>
  <si>
    <t>55</t>
  </si>
  <si>
    <t>311321611</t>
  </si>
  <si>
    <t>Nadzákladové zdi z betonu železového (bez výztuže) nosné bez zvláštních nároků na vliv prostředí tř. C 30/37</t>
  </si>
  <si>
    <t>-76788209</t>
  </si>
  <si>
    <t>https://podminky.urs.cz/item/CS_URS_2024_01/311321611</t>
  </si>
  <si>
    <t>Poznámka k položce:_x000D_
opěrná stěna</t>
  </si>
  <si>
    <t>5,75*0,35*1,6</t>
  </si>
  <si>
    <t>Součet</t>
  </si>
  <si>
    <t>311351121</t>
  </si>
  <si>
    <t>Bednění nadzákladových zdí nosných rovné oboustranné za každou stranu zřízení</t>
  </si>
  <si>
    <t>1210335235</t>
  </si>
  <si>
    <t>https://podminky.urs.cz/item/CS_URS_2022_01/311351121</t>
  </si>
  <si>
    <t>1,6*5,75*2+0,35*1,6*2</t>
  </si>
  <si>
    <t>19</t>
  </si>
  <si>
    <t>311351122</t>
  </si>
  <si>
    <t>Bednění nadzákladových zdí nosných rovné oboustranné za každou stranu odstranění</t>
  </si>
  <si>
    <t>-55077331</t>
  </si>
  <si>
    <t>https://podminky.urs.cz/item/CS_URS_2022_01/311351122</t>
  </si>
  <si>
    <t>20</t>
  </si>
  <si>
    <t>311361821</t>
  </si>
  <si>
    <t>Výztuž nadzákladových zdí nosných svislých nebo odkloněných od svislice, rovných nebo oblých z betonářské oceli 10 505 (R) nebo BSt 500</t>
  </si>
  <si>
    <t>-2078134250</t>
  </si>
  <si>
    <t>https://podminky.urs.cz/item/CS_URS_2022_01/311361821</t>
  </si>
  <si>
    <t>3,22*0,085</t>
  </si>
  <si>
    <t>312351911</t>
  </si>
  <si>
    <t>Bednění nadzákladových zdí výplňových Příplatek k cenám za pohledový beton</t>
  </si>
  <si>
    <t>1713999457</t>
  </si>
  <si>
    <t>https://podminky.urs.cz/item/CS_URS_2022_01/312351911</t>
  </si>
  <si>
    <t>5,75*1</t>
  </si>
  <si>
    <t>Vodorovné konstrukce</t>
  </si>
  <si>
    <t>56</t>
  </si>
  <si>
    <t>430321616</t>
  </si>
  <si>
    <t>Schodišťové konstrukce a rampy z betonu železového (bez výztuže) stupně, schodnice, ramena, podesty s nosníky tř. C 30/37</t>
  </si>
  <si>
    <t>-2085528426</t>
  </si>
  <si>
    <t>https://podminky.urs.cz/item/CS_URS_2024_01/430321616</t>
  </si>
  <si>
    <t>Poznámka k položce:_x000D_
schodiště</t>
  </si>
  <si>
    <t>1,4*2,01</t>
  </si>
  <si>
    <t>23</t>
  </si>
  <si>
    <t>430361821</t>
  </si>
  <si>
    <t>Výztuž schodišťových konstrukcí a ramp stupňů, schodnic, ramen, podest s nosníky z betonářské oceli 10 505 (R) nebo BSt 500</t>
  </si>
  <si>
    <t>-640194841</t>
  </si>
  <si>
    <t>https://podminky.urs.cz/item/CS_URS_2022_01/430361821</t>
  </si>
  <si>
    <t>2,814*0,08+0,08</t>
  </si>
  <si>
    <t>24</t>
  </si>
  <si>
    <t>431351121</t>
  </si>
  <si>
    <t>Bednění podest, podstupňových desek a ramp včetně podpěrné konstrukce výšky do 4 m půdorysně přímočarých zřízení</t>
  </si>
  <si>
    <t>928483725</t>
  </si>
  <si>
    <t>https://podminky.urs.cz/item/CS_URS_2022_01/431351121</t>
  </si>
  <si>
    <t>1*1,4+0,8*1,4+4*1,4*1,3+3*0,13*1,4+28</t>
  </si>
  <si>
    <t>25</t>
  </si>
  <si>
    <t>431351122</t>
  </si>
  <si>
    <t>Bednění podest, podstupňových desek a ramp včetně podpěrné konstrukce výšky do 4 m půdorysně přímočarých odstranění</t>
  </si>
  <si>
    <t>1834971904</t>
  </si>
  <si>
    <t>https://podminky.urs.cz/item/CS_URS_2022_01/431351122</t>
  </si>
  <si>
    <t>Komunikace pozemní</t>
  </si>
  <si>
    <t>26</t>
  </si>
  <si>
    <t>564831011</t>
  </si>
  <si>
    <t>Podklad ze štěrkodrti ŠD s rozprostřením a zhutněním plochy jednotlivě do 100 m2, po zhutnění tl. 100 mm</t>
  </si>
  <si>
    <t>2117383024</t>
  </si>
  <si>
    <t>https://podminky.urs.cz/item/CS_URS_2022_01/564831011</t>
  </si>
  <si>
    <t>Poznámka k položce:_x000D_
podklad pod betonovou plochu</t>
  </si>
  <si>
    <t>167*1,1</t>
  </si>
  <si>
    <t>27</t>
  </si>
  <si>
    <t>564851012</t>
  </si>
  <si>
    <t>Podklad ze štěrkodrti ŠD s rozprostřením a zhutněním plochy jednotlivě do 100 m2, po zhutnění tl. 160 mm</t>
  </si>
  <si>
    <t>-1004673874</t>
  </si>
  <si>
    <t>https://podminky.urs.cz/item/CS_URS_2022_01/564851012</t>
  </si>
  <si>
    <t>Poznámka k položce:_x000D_
podklad pod dlážděný chodník</t>
  </si>
  <si>
    <t>17*1,1</t>
  </si>
  <si>
    <t>28</t>
  </si>
  <si>
    <t>564851111</t>
  </si>
  <si>
    <t>Podklad ze štěrkodrti ŠD s rozprostřením a zhutněním plochy přes 100 m2, po zhutnění tl. 150 mm</t>
  </si>
  <si>
    <t>368312726</t>
  </si>
  <si>
    <t>https://podminky.urs.cz/item/CS_URS_2022_01/564851111</t>
  </si>
  <si>
    <t>Poznámka k položce:_x000D_
dvě vrstvy obnovovaného parkoviště</t>
  </si>
  <si>
    <t>393*1,1+393</t>
  </si>
  <si>
    <t>54</t>
  </si>
  <si>
    <t>273322511</t>
  </si>
  <si>
    <t>Základy z betonu železového (bez výztuže) desky z betonu se zvýšenými nároky na prostředí tř. C 25/30</t>
  </si>
  <si>
    <t>467313121</t>
  </si>
  <si>
    <t>https://podminky.urs.cz/item/CS_URS_2024_01/273322511</t>
  </si>
  <si>
    <t>31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</si>
  <si>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</si>
  <si>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</si>
  <si>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1578045570</t>
  </si>
  <si>
    <t>https://podminky.urs.cz/item/CS_URS_2022_01/596412212</t>
  </si>
  <si>
    <t>Poznámka k položce:_x000D_
obnovované parkoviště, dlažba z místa</t>
  </si>
  <si>
    <t>32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</si>
  <si>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</si>
  <si>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</si>
  <si>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535473605</t>
  </si>
  <si>
    <t>https://podminky.urs.cz/item/CS_URS_2022_01/596811220</t>
  </si>
  <si>
    <t>33</t>
  </si>
  <si>
    <t>M</t>
  </si>
  <si>
    <t>59247900</t>
  </si>
  <si>
    <t>dlažba plošná betonová terasová vymývaná 400x400x45mm</t>
  </si>
  <si>
    <t>-1076245545</t>
  </si>
  <si>
    <t>17*1,05 'Přepočtené koeficientem množství</t>
  </si>
  <si>
    <t>34</t>
  </si>
  <si>
    <t>599141111</t>
  </si>
  <si>
    <t>Vyplnění spár mezi silničními dílci jakékoliv tloušťky živičnou zálivkou</t>
  </si>
  <si>
    <t>657345553</t>
  </si>
  <si>
    <t>https://podminky.urs.cz/item/CS_URS_2022_01/599141111</t>
  </si>
  <si>
    <t>Ostatní konstrukce a práce, bourání</t>
  </si>
  <si>
    <t>91</t>
  </si>
  <si>
    <t>Doplňující konstrukce a práce pozemních komunikací, letišť a ploch</t>
  </si>
  <si>
    <t>35</t>
  </si>
  <si>
    <t>919748111</t>
  </si>
  <si>
    <t>Provedení postřiku, popř. zdrsnění povrchu cementobetonového krytu nebo podkladu ochrannou emulzí</t>
  </si>
  <si>
    <t>515305502</t>
  </si>
  <si>
    <t>36</t>
  </si>
  <si>
    <t>24551090</t>
  </si>
  <si>
    <t>nástřik ochranný čerstvého betonu proti vysychání</t>
  </si>
  <si>
    <t>litr</t>
  </si>
  <si>
    <t>-1372675073</t>
  </si>
  <si>
    <t>167*0,25 'Přepočtené koeficientem množství</t>
  </si>
  <si>
    <t>37</t>
  </si>
  <si>
    <t>919111111</t>
  </si>
  <si>
    <t>Řezání dilatačních spár v čerstvém cementobetonovém krytu příčných nebo podélných, šířky 4 mm, hloubky do 60 mm</t>
  </si>
  <si>
    <t>1985088622</t>
  </si>
  <si>
    <t>https://podminky.urs.cz/item/CS_URS_2022_01/919111111</t>
  </si>
  <si>
    <t>13*2,45+0,3+0,3+3*2,25</t>
  </si>
  <si>
    <t>38</t>
  </si>
  <si>
    <t>919716111</t>
  </si>
  <si>
    <t>Ocelová výztuž cementobetonového krytu ze svařovaných sítí hmotnosti do 7,5 kg/m2</t>
  </si>
  <si>
    <t>414338592</t>
  </si>
  <si>
    <t>Poznámka k položce:_x000D_
výztuž přípravy terasového chodníku KARI 8/100</t>
  </si>
  <si>
    <t>(167+49)*1,1*7,5</t>
  </si>
  <si>
    <t>1782*0,001 'Přepočtené koeficientem množství</t>
  </si>
  <si>
    <t>39</t>
  </si>
  <si>
    <t>919726122</t>
  </si>
  <si>
    <t>Geotextilie netkaná pro ochranu, separaci nebo filtraci měrná hmotnost přes 200 do 300 g/m2</t>
  </si>
  <si>
    <t>1035894803</t>
  </si>
  <si>
    <t>https://podminky.urs.cz/item/CS_URS_2022_01/919726122</t>
  </si>
  <si>
    <t>Poznámka k položce:_x000D_
položení geotextílie pod přípravou pro terasový chodník, pod dlážděný chodník</t>
  </si>
  <si>
    <t>1,1*(167+17)</t>
  </si>
  <si>
    <t>40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</si>
  <si>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</si>
  <si>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</si>
  <si>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1893859117</t>
  </si>
  <si>
    <t>https://podminky.urs.cz/item/CS_URS_2022_01/916131213</t>
  </si>
  <si>
    <t>Poznámka k položce:_x000D_
osazení obruby obnovovaného parkoviště</t>
  </si>
  <si>
    <t>41</t>
  </si>
  <si>
    <t>59217031</t>
  </si>
  <si>
    <t>obrubník betonový silniční 1000x150x250mm</t>
  </si>
  <si>
    <t>683272420</t>
  </si>
  <si>
    <t>25*1,05 'Přepočtené koeficientem množství</t>
  </si>
  <si>
    <t>42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</si>
  <si>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</si>
  <si>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</si>
  <si>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887997348</t>
  </si>
  <si>
    <t>https://podminky.urs.cz/item/CS_URS_2022_01/916231213</t>
  </si>
  <si>
    <t xml:space="preserve">Poznámka k položce:_x000D_
osazení obrubníku chodníku </t>
  </si>
  <si>
    <t>43</t>
  </si>
  <si>
    <t>59217017</t>
  </si>
  <si>
    <t>obrubník betonový chodníkový 1000x100x250mm</t>
  </si>
  <si>
    <t>1024917695</t>
  </si>
  <si>
    <t>1*1,05 'Přepočtené koeficientem množství</t>
  </si>
  <si>
    <t>44</t>
  </si>
  <si>
    <t>914111111</t>
  </si>
  <si>
    <t>Montáž svislé dopravní značky základní velikosti do 1 m2 objímkami na sloupky nebo konzoly</t>
  </si>
  <si>
    <t>kus</t>
  </si>
  <si>
    <t>159813361</t>
  </si>
  <si>
    <t>https://podminky.urs.cz/item/CS_URS_2022_01/914111111</t>
  </si>
  <si>
    <t>45</t>
  </si>
  <si>
    <t>40445625</t>
  </si>
  <si>
    <t>informativní značky provozní IP8, IP9, IP11-IP13 500x700mm</t>
  </si>
  <si>
    <t>642345211</t>
  </si>
  <si>
    <t>46</t>
  </si>
  <si>
    <t>40445649</t>
  </si>
  <si>
    <t>dodatkové tabulky E3-E5, E8, E14-E16 500x150mm</t>
  </si>
  <si>
    <t>1324843628</t>
  </si>
  <si>
    <t>47</t>
  </si>
  <si>
    <t>40445235</t>
  </si>
  <si>
    <t>sloupek pro dopravní značku Al D 60mm v 3,5m</t>
  </si>
  <si>
    <t>487216233</t>
  </si>
  <si>
    <t>2*1,05 'Přepočtené koeficientem množství</t>
  </si>
  <si>
    <t>48</t>
  </si>
  <si>
    <t>915111112</t>
  </si>
  <si>
    <t>Vodorovné dopravní značení stříkané barvou dělící čára šířky 125 mm souvislá bílá retroreflexní</t>
  </si>
  <si>
    <t>-1149792036</t>
  </si>
  <si>
    <t>https://podminky.urs.cz/item/CS_URS_2022_01/915111112</t>
  </si>
  <si>
    <t>49</t>
  </si>
  <si>
    <t>915131112</t>
  </si>
  <si>
    <t>Vodorovné dopravní značení stříkané barvou přechody pro chodce, šipky, symboly bílé retroreflexní</t>
  </si>
  <si>
    <t>-1223942822</t>
  </si>
  <si>
    <t>https://podminky.urs.cz/item/CS_URS_2022_01/915131112</t>
  </si>
  <si>
    <t>99</t>
  </si>
  <si>
    <t>Přesuny hmot a suti</t>
  </si>
  <si>
    <t>50</t>
  </si>
  <si>
    <t>998223011</t>
  </si>
  <si>
    <t>Přesun hmot pro pozemní komunikace s krytem dlážděným dopravní vzdálenost do 200 m jakékoliv délky objektu</t>
  </si>
  <si>
    <t>-2123785163</t>
  </si>
  <si>
    <t>https://podminky.urs.cz/item/CS_URS_2022_01/998223011</t>
  </si>
  <si>
    <t>997</t>
  </si>
  <si>
    <t>Přesun sutě</t>
  </si>
  <si>
    <t>51</t>
  </si>
  <si>
    <t>997221551</t>
  </si>
  <si>
    <t>Vodorovná doprava suti bez naložení, ale se složením a s hrubým urovnáním ze sypkých materiálů, na vzdálenost do 1 km</t>
  </si>
  <si>
    <t>-1676106051</t>
  </si>
  <si>
    <t>2,984+172,92+5,125</t>
  </si>
  <si>
    <t>52</t>
  </si>
  <si>
    <t>997221559</t>
  </si>
  <si>
    <t>Vodorovná doprava suti bez naložení, ale se složením a s hrubým urovnáním Příplatek k ceně za každý další i započatý 1 km přes 1 km</t>
  </si>
  <si>
    <t>1350136831</t>
  </si>
  <si>
    <t>181,029</t>
  </si>
  <si>
    <t>181,029*10 'Přepočtené koeficientem množství</t>
  </si>
  <si>
    <t>60</t>
  </si>
  <si>
    <t>997013861</t>
  </si>
  <si>
    <t>Poplatek za uložení stavebního odpadu na recyklační skládce (skládkovné) z prostého betonu zatříděného do Katalogu odpadů pod kódem 17 01 01</t>
  </si>
  <si>
    <t>-2069739162</t>
  </si>
  <si>
    <t>https://podminky.urs.cz/item/CS_URS_2024_01/997013861</t>
  </si>
  <si>
    <t>997013873</t>
  </si>
  <si>
    <t>-162448304</t>
  </si>
  <si>
    <t>https://podminky.urs.cz/item/CS_URS_2024_01/997013873</t>
  </si>
  <si>
    <t>997013862</t>
  </si>
  <si>
    <t>Poplatek za uložení stavebního odpadu na recyklační skládce (skládkovné) z armovaného betonu zatříděného do Katalogu odpadů pod kódem 17 01 01</t>
  </si>
  <si>
    <t>-1925014525</t>
  </si>
  <si>
    <t>https://podminky.urs.cz/item/CS_URS_2024_01/997013862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</si>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</sst>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7" fillId="0" borderId="1" xfId="0" applyFont="1" applyBorder="1" applyAlignment="1">
      <alignment vertical="top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271542211" TargetMode="External"/><Relationship Id="rId18" Type="http://schemas.openxmlformats.org/officeDocument/2006/relationships/hyperlink" Target="https://podminky.urs.cz/item/CS_URS_2022_01/311351122" TargetMode="External"/><Relationship Id="rId26" Type="http://schemas.openxmlformats.org/officeDocument/2006/relationships/hyperlink" Target="https://podminky.urs.cz/item/CS_URS_2022_01/564851012" TargetMode="External"/><Relationship Id="rId39" Type="http://schemas.openxmlformats.org/officeDocument/2006/relationships/hyperlink" Target="https://podminky.urs.cz/item/CS_URS_2022_01/998223011" TargetMode="External"/><Relationship Id="rId21" Type="http://schemas.openxmlformats.org/officeDocument/2006/relationships/hyperlink" Target="https://podminky.urs.cz/item/CS_URS_2024_01/430321616" TargetMode="External"/><Relationship Id="rId34" Type="http://schemas.openxmlformats.org/officeDocument/2006/relationships/hyperlink" Target="https://podminky.urs.cz/item/CS_URS_2022_01/916131213" TargetMode="External"/><Relationship Id="rId42" Type="http://schemas.openxmlformats.org/officeDocument/2006/relationships/hyperlink" Target="https://podminky.urs.cz/item/CS_URS_2024_01/997013862" TargetMode="External"/><Relationship Id="rId7" Type="http://schemas.openxmlformats.org/officeDocument/2006/relationships/hyperlink" Target="https://podminky.urs.cz/item/CS_URS_2022_01/162751117" TargetMode="External"/><Relationship Id="rId2" Type="http://schemas.openxmlformats.org/officeDocument/2006/relationships/hyperlink" Target="https://podminky.urs.cz/item/CS_URS_2022_01/113106193" TargetMode="External"/><Relationship Id="rId16" Type="http://schemas.openxmlformats.org/officeDocument/2006/relationships/hyperlink" Target="https://podminky.urs.cz/item/CS_URS_2024_01/311321611" TargetMode="External"/><Relationship Id="rId20" Type="http://schemas.openxmlformats.org/officeDocument/2006/relationships/hyperlink" Target="https://podminky.urs.cz/item/CS_URS_2022_01/312351911" TargetMode="External"/><Relationship Id="rId29" Type="http://schemas.openxmlformats.org/officeDocument/2006/relationships/hyperlink" Target="https://podminky.urs.cz/item/CS_URS_2022_01/596412212" TargetMode="External"/><Relationship Id="rId41" Type="http://schemas.openxmlformats.org/officeDocument/2006/relationships/hyperlink" Target="https://podminky.urs.cz/item/CS_URS_2024_01/997013873" TargetMode="External"/><Relationship Id="rId1" Type="http://schemas.openxmlformats.org/officeDocument/2006/relationships/hyperlink" Target="https://podminky.urs.cz/item/CS_URS_2022_01/113106121" TargetMode="External"/><Relationship Id="rId6" Type="http://schemas.openxmlformats.org/officeDocument/2006/relationships/hyperlink" Target="https://podminky.urs.cz/item/CS_URS_2022_01/132212331" TargetMode="External"/><Relationship Id="rId11" Type="http://schemas.openxmlformats.org/officeDocument/2006/relationships/hyperlink" Target="https://podminky.urs.cz/item/CS_URS_2022_01/181951112" TargetMode="External"/><Relationship Id="rId24" Type="http://schemas.openxmlformats.org/officeDocument/2006/relationships/hyperlink" Target="https://podminky.urs.cz/item/CS_URS_2022_01/431351122" TargetMode="External"/><Relationship Id="rId32" Type="http://schemas.openxmlformats.org/officeDocument/2006/relationships/hyperlink" Target="https://podminky.urs.cz/item/CS_URS_2022_01/919111111" TargetMode="External"/><Relationship Id="rId37" Type="http://schemas.openxmlformats.org/officeDocument/2006/relationships/hyperlink" Target="https://podminky.urs.cz/item/CS_URS_2022_01/915111112" TargetMode="External"/><Relationship Id="rId40" Type="http://schemas.openxmlformats.org/officeDocument/2006/relationships/hyperlink" Target="https://podminky.urs.cz/item/CS_URS_2024_01/997013861" TargetMode="External"/><Relationship Id="rId5" Type="http://schemas.openxmlformats.org/officeDocument/2006/relationships/hyperlink" Target="https://podminky.urs.cz/item/CS_URS_2022_01/132212131" TargetMode="External"/><Relationship Id="rId15" Type="http://schemas.openxmlformats.org/officeDocument/2006/relationships/hyperlink" Target="https://podminky.urs.cz/item/CS_URS_2022_01/273351122" TargetMode="External"/><Relationship Id="rId23" Type="http://schemas.openxmlformats.org/officeDocument/2006/relationships/hyperlink" Target="https://podminky.urs.cz/item/CS_URS_2022_01/431351121" TargetMode="External"/><Relationship Id="rId28" Type="http://schemas.openxmlformats.org/officeDocument/2006/relationships/hyperlink" Target="https://podminky.urs.cz/item/CS_URS_2024_01/273322511" TargetMode="External"/><Relationship Id="rId36" Type="http://schemas.openxmlformats.org/officeDocument/2006/relationships/hyperlink" Target="https://podminky.urs.cz/item/CS_URS_2022_01/914111111" TargetMode="External"/><Relationship Id="rId10" Type="http://schemas.openxmlformats.org/officeDocument/2006/relationships/hyperlink" Target="https://podminky.urs.cz/item/CS_URS_2022_01/171111103" TargetMode="External"/><Relationship Id="rId19" Type="http://schemas.openxmlformats.org/officeDocument/2006/relationships/hyperlink" Target="https://podminky.urs.cz/item/CS_URS_2022_01/311361821" TargetMode="External"/><Relationship Id="rId31" Type="http://schemas.openxmlformats.org/officeDocument/2006/relationships/hyperlink" Target="https://podminky.urs.cz/item/CS_URS_2022_01/599141111" TargetMode="External"/><Relationship Id="rId4" Type="http://schemas.openxmlformats.org/officeDocument/2006/relationships/hyperlink" Target="https://podminky.urs.cz/item/CS_URS_2022_01/122251103" TargetMode="External"/><Relationship Id="rId9" Type="http://schemas.openxmlformats.org/officeDocument/2006/relationships/hyperlink" Target="https://podminky.urs.cz/item/CS_URS_2022_01/997221873" TargetMode="External"/><Relationship Id="rId14" Type="http://schemas.openxmlformats.org/officeDocument/2006/relationships/hyperlink" Target="https://podminky.urs.cz/item/CS_URS_2022_01/273351121" TargetMode="External"/><Relationship Id="rId22" Type="http://schemas.openxmlformats.org/officeDocument/2006/relationships/hyperlink" Target="https://podminky.urs.cz/item/CS_URS_2022_01/430361821" TargetMode="External"/><Relationship Id="rId27" Type="http://schemas.openxmlformats.org/officeDocument/2006/relationships/hyperlink" Target="https://podminky.urs.cz/item/CS_URS_2022_01/564851111" TargetMode="External"/><Relationship Id="rId30" Type="http://schemas.openxmlformats.org/officeDocument/2006/relationships/hyperlink" Target="https://podminky.urs.cz/item/CS_URS_2022_01/596811220" TargetMode="External"/><Relationship Id="rId35" Type="http://schemas.openxmlformats.org/officeDocument/2006/relationships/hyperlink" Target="https://podminky.urs.cz/item/CS_URS_2022_01/916231213" TargetMode="External"/><Relationship Id="rId43" Type="http://schemas.openxmlformats.org/officeDocument/2006/relationships/drawing" Target="../drawings/drawing2.xml"/><Relationship Id="rId8" Type="http://schemas.openxmlformats.org/officeDocument/2006/relationships/hyperlink" Target="https://podminky.urs.cz/item/CS_URS_2022_01/162751119" TargetMode="External"/><Relationship Id="rId3" Type="http://schemas.openxmlformats.org/officeDocument/2006/relationships/hyperlink" Target="https://podminky.urs.cz/item/CS_URS_2022_01/113107323" TargetMode="External"/><Relationship Id="rId12" Type="http://schemas.openxmlformats.org/officeDocument/2006/relationships/hyperlink" Target="https://podminky.urs.cz/item/CS_URS_2022_01/212751102" TargetMode="External"/><Relationship Id="rId17" Type="http://schemas.openxmlformats.org/officeDocument/2006/relationships/hyperlink" Target="https://podminky.urs.cz/item/CS_URS_2022_01/311351121" TargetMode="External"/><Relationship Id="rId25" Type="http://schemas.openxmlformats.org/officeDocument/2006/relationships/hyperlink" Target="https://podminky.urs.cz/item/CS_URS_2022_01/564831011" TargetMode="External"/><Relationship Id="rId33" Type="http://schemas.openxmlformats.org/officeDocument/2006/relationships/hyperlink" Target="https://podminky.urs.cz/item/CS_URS_2022_01/919726122" TargetMode="External"/><Relationship Id="rId38" Type="http://schemas.openxmlformats.org/officeDocument/2006/relationships/hyperlink" Target="https://podminky.urs.cz/item/CS_URS_2022_01/9151311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" customHeight="1">
      <c r="AR2" s="293" t="s">
        <v>6</v>
      </c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6" t="s">
        <v>7</v>
      </c>
      <c r="BT2" s="16" t="s">
        <v>8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59" t="s">
        <v>15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R5" s="19"/>
      <c r="BE5" s="256" t="s">
        <v>16</v>
      </c>
      <c r="BS5" s="16" t="s">
        <v>7</v>
      </c>
    </row>
    <row r="6" spans="1:74" ht="37" customHeight="1">
      <c r="B6" s="19"/>
      <c r="D6" s="25" t="s">
        <v>17</v>
      </c>
      <c r="K6" s="261" t="s">
        <v>18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R6" s="19"/>
      <c r="BE6" s="257"/>
      <c r="BS6" s="16" t="s">
        <v>7</v>
      </c>
    </row>
    <row r="7" spans="1:74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257"/>
      <c r="BS7" s="16" t="s">
        <v>7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57"/>
      <c r="BS8" s="16" t="s">
        <v>7</v>
      </c>
    </row>
    <row r="9" spans="1:74" ht="14.4" customHeight="1">
      <c r="B9" s="19"/>
      <c r="AR9" s="19"/>
      <c r="BE9" s="257"/>
      <c r="BS9" s="16" t="s">
        <v>7</v>
      </c>
    </row>
    <row r="10" spans="1:74" ht="12" customHeight="1">
      <c r="B10" s="19"/>
      <c r="D10" s="26" t="s">
        <v>25</v>
      </c>
      <c r="AK10" s="26" t="s">
        <v>26</v>
      </c>
      <c r="AN10" s="24" t="s">
        <v>3</v>
      </c>
      <c r="AR10" s="19"/>
      <c r="BE10" s="257"/>
      <c r="BS10" s="16" t="s">
        <v>7</v>
      </c>
    </row>
    <row r="11" spans="1:74" ht="18.5" customHeight="1">
      <c r="B11" s="19"/>
      <c r="E11" s="24" t="s">
        <v>27</v>
      </c>
      <c r="AK11" s="26" t="s">
        <v>28</v>
      </c>
      <c r="AN11" s="24" t="s">
        <v>3</v>
      </c>
      <c r="AR11" s="19"/>
      <c r="BE11" s="257"/>
      <c r="BS11" s="16" t="s">
        <v>7</v>
      </c>
    </row>
    <row r="12" spans="1:74" ht="7" customHeight="1">
      <c r="B12" s="19"/>
      <c r="AR12" s="19"/>
      <c r="BE12" s="257"/>
      <c r="BS12" s="16" t="s">
        <v>7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57"/>
      <c r="BS13" s="16" t="s">
        <v>7</v>
      </c>
    </row>
    <row r="14" spans="1:74" ht="12.5">
      <c r="B14" s="19"/>
      <c r="E14" s="262" t="s">
        <v>30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" t="s">
        <v>28</v>
      </c>
      <c r="AN14" s="28" t="s">
        <v>30</v>
      </c>
      <c r="AR14" s="19"/>
      <c r="BE14" s="257"/>
      <c r="BS14" s="16" t="s">
        <v>7</v>
      </c>
    </row>
    <row r="15" spans="1:74" ht="7" customHeight="1">
      <c r="B15" s="19"/>
      <c r="AR15" s="19"/>
      <c r="BE15" s="257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3</v>
      </c>
      <c r="AR16" s="19"/>
      <c r="BE16" s="257"/>
      <c r="BS16" s="16" t="s">
        <v>4</v>
      </c>
    </row>
    <row r="17" spans="2:71" ht="18.5" customHeight="1">
      <c r="B17" s="19"/>
      <c r="E17" s="24" t="s">
        <v>32</v>
      </c>
      <c r="AK17" s="26" t="s">
        <v>28</v>
      </c>
      <c r="AN17" s="24" t="s">
        <v>3</v>
      </c>
      <c r="AR17" s="19"/>
      <c r="BE17" s="257"/>
      <c r="BS17" s="16" t="s">
        <v>33</v>
      </c>
    </row>
    <row r="18" spans="2:71" ht="7" customHeight="1">
      <c r="B18" s="19"/>
      <c r="AR18" s="19"/>
      <c r="BE18" s="257"/>
      <c r="BS18" s="16" t="s">
        <v>7</v>
      </c>
    </row>
    <row r="19" spans="2:71" ht="12" customHeight="1">
      <c r="B19" s="19"/>
      <c r="D19" s="26" t="s">
        <v>34</v>
      </c>
      <c r="AK19" s="26" t="s">
        <v>26</v>
      </c>
      <c r="AN19" s="24" t="s">
        <v>3</v>
      </c>
      <c r="AR19" s="19"/>
      <c r="BE19" s="257"/>
      <c r="BS19" s="16" t="s">
        <v>7</v>
      </c>
    </row>
    <row r="20" spans="2:71" ht="18.5" customHeight="1">
      <c r="B20" s="19"/>
      <c r="E20" s="24" t="s">
        <v>35</v>
      </c>
      <c r="AK20" s="26" t="s">
        <v>28</v>
      </c>
      <c r="AN20" s="24" t="s">
        <v>3</v>
      </c>
      <c r="AR20" s="19"/>
      <c r="BE20" s="257"/>
      <c r="BS20" s="16" t="s">
        <v>4</v>
      </c>
    </row>
    <row r="21" spans="2:71" ht="7" customHeight="1">
      <c r="B21" s="19"/>
      <c r="AR21" s="19"/>
      <c r="BE21" s="257"/>
    </row>
    <row r="22" spans="2:71" ht="12" customHeight="1">
      <c r="B22" s="19"/>
      <c r="D22" s="26" t="s">
        <v>36</v>
      </c>
      <c r="AR22" s="19"/>
      <c r="BE22" s="257"/>
    </row>
    <row r="23" spans="2:71" ht="47.25" customHeight="1">
      <c r="B23" s="19"/>
      <c r="E23" s="264" t="s">
        <v>37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R23" s="19"/>
      <c r="BE23" s="257"/>
    </row>
    <row r="24" spans="2:71" ht="7" customHeight="1">
      <c r="B24" s="19"/>
      <c r="AR24" s="19"/>
      <c r="BE24" s="257"/>
    </row>
    <row r="25" spans="2:71" ht="7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57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5">
        <f>ROUND(AG54,2)</f>
        <v>0</v>
      </c>
      <c r="AL26" s="266"/>
      <c r="AM26" s="266"/>
      <c r="AN26" s="266"/>
      <c r="AO26" s="266"/>
      <c r="AR26" s="31"/>
      <c r="BE26" s="257"/>
    </row>
    <row r="27" spans="2:71" s="1" customFormat="1" ht="7" customHeight="1">
      <c r="B27" s="31"/>
      <c r="AR27" s="31"/>
      <c r="BE27" s="257"/>
    </row>
    <row r="28" spans="2:71" s="1" customFormat="1" ht="12.5">
      <c r="B28" s="31"/>
      <c r="L28" s="267" t="s">
        <v>39</v>
      </c>
      <c r="M28" s="267"/>
      <c r="N28" s="267"/>
      <c r="O28" s="267"/>
      <c r="P28" s="267"/>
      <c r="W28" s="267" t="s">
        <v>40</v>
      </c>
      <c r="X28" s="267"/>
      <c r="Y28" s="267"/>
      <c r="Z28" s="267"/>
      <c r="AA28" s="267"/>
      <c r="AB28" s="267"/>
      <c r="AC28" s="267"/>
      <c r="AD28" s="267"/>
      <c r="AE28" s="267"/>
      <c r="AK28" s="267" t="s">
        <v>41</v>
      </c>
      <c r="AL28" s="267"/>
      <c r="AM28" s="267"/>
      <c r="AN28" s="267"/>
      <c r="AO28" s="267"/>
      <c r="AR28" s="31"/>
      <c r="BE28" s="257"/>
    </row>
    <row r="29" spans="2:71" s="2" customFormat="1" ht="14.4" customHeight="1">
      <c r="B29" s="35"/>
      <c r="D29" s="26" t="s">
        <v>42</v>
      </c>
      <c r="F29" s="26" t="s">
        <v>43</v>
      </c>
      <c r="L29" s="270">
        <v>0.21</v>
      </c>
      <c r="M29" s="269"/>
      <c r="N29" s="269"/>
      <c r="O29" s="269"/>
      <c r="P29" s="269"/>
      <c r="W29" s="268">
        <f>ROUND(AZ54, 2)</f>
        <v>0</v>
      </c>
      <c r="X29" s="269"/>
      <c r="Y29" s="269"/>
      <c r="Z29" s="269"/>
      <c r="AA29" s="269"/>
      <c r="AB29" s="269"/>
      <c r="AC29" s="269"/>
      <c r="AD29" s="269"/>
      <c r="AE29" s="269"/>
      <c r="AK29" s="268">
        <f>ROUND(AV54, 2)</f>
        <v>0</v>
      </c>
      <c r="AL29" s="269"/>
      <c r="AM29" s="269"/>
      <c r="AN29" s="269"/>
      <c r="AO29" s="269"/>
      <c r="AR29" s="35"/>
      <c r="BE29" s="258"/>
    </row>
    <row r="30" spans="2:71" s="2" customFormat="1" ht="14.4" customHeight="1">
      <c r="B30" s="35"/>
      <c r="F30" s="26" t="s">
        <v>44</v>
      </c>
      <c r="L30" s="270">
        <v>0.15</v>
      </c>
      <c r="M30" s="269"/>
      <c r="N30" s="269"/>
      <c r="O30" s="269"/>
      <c r="P30" s="269"/>
      <c r="W30" s="268">
        <f>ROUND(BA54, 2)</f>
        <v>0</v>
      </c>
      <c r="X30" s="269"/>
      <c r="Y30" s="269"/>
      <c r="Z30" s="269"/>
      <c r="AA30" s="269"/>
      <c r="AB30" s="269"/>
      <c r="AC30" s="269"/>
      <c r="AD30" s="269"/>
      <c r="AE30" s="269"/>
      <c r="AK30" s="268">
        <f>ROUND(AW54, 2)</f>
        <v>0</v>
      </c>
      <c r="AL30" s="269"/>
      <c r="AM30" s="269"/>
      <c r="AN30" s="269"/>
      <c r="AO30" s="269"/>
      <c r="AR30" s="35"/>
      <c r="BE30" s="258"/>
    </row>
    <row r="31" spans="2:71" s="2" customFormat="1" ht="14.4" hidden="1" customHeight="1">
      <c r="B31" s="35"/>
      <c r="F31" s="26" t="s">
        <v>45</v>
      </c>
      <c r="L31" s="270">
        <v>0.21</v>
      </c>
      <c r="M31" s="269"/>
      <c r="N31" s="269"/>
      <c r="O31" s="269"/>
      <c r="P31" s="269"/>
      <c r="W31" s="268">
        <f>ROUND(BB54, 2)</f>
        <v>0</v>
      </c>
      <c r="X31" s="269"/>
      <c r="Y31" s="269"/>
      <c r="Z31" s="269"/>
      <c r="AA31" s="269"/>
      <c r="AB31" s="269"/>
      <c r="AC31" s="269"/>
      <c r="AD31" s="269"/>
      <c r="AE31" s="269"/>
      <c r="AK31" s="268">
        <v>0</v>
      </c>
      <c r="AL31" s="269"/>
      <c r="AM31" s="269"/>
      <c r="AN31" s="269"/>
      <c r="AO31" s="269"/>
      <c r="AR31" s="35"/>
      <c r="BE31" s="258"/>
    </row>
    <row r="32" spans="2:71" s="2" customFormat="1" ht="14.4" hidden="1" customHeight="1">
      <c r="B32" s="35"/>
      <c r="F32" s="26" t="s">
        <v>46</v>
      </c>
      <c r="L32" s="270">
        <v>0.15</v>
      </c>
      <c r="M32" s="269"/>
      <c r="N32" s="269"/>
      <c r="O32" s="269"/>
      <c r="P32" s="269"/>
      <c r="W32" s="268">
        <f>ROUND(BC54, 2)</f>
        <v>0</v>
      </c>
      <c r="X32" s="269"/>
      <c r="Y32" s="269"/>
      <c r="Z32" s="269"/>
      <c r="AA32" s="269"/>
      <c r="AB32" s="269"/>
      <c r="AC32" s="269"/>
      <c r="AD32" s="269"/>
      <c r="AE32" s="269"/>
      <c r="AK32" s="268">
        <v>0</v>
      </c>
      <c r="AL32" s="269"/>
      <c r="AM32" s="269"/>
      <c r="AN32" s="269"/>
      <c r="AO32" s="269"/>
      <c r="AR32" s="35"/>
      <c r="BE32" s="258"/>
    </row>
    <row r="33" spans="2:44" s="2" customFormat="1" ht="14.4" hidden="1" customHeight="1">
      <c r="B33" s="35"/>
      <c r="F33" s="26" t="s">
        <v>47</v>
      </c>
      <c r="L33" s="270">
        <v>0</v>
      </c>
      <c r="M33" s="269"/>
      <c r="N33" s="269"/>
      <c r="O33" s="269"/>
      <c r="P33" s="269"/>
      <c r="W33" s="268">
        <f>ROUND(BD54, 2)</f>
        <v>0</v>
      </c>
      <c r="X33" s="269"/>
      <c r="Y33" s="269"/>
      <c r="Z33" s="269"/>
      <c r="AA33" s="269"/>
      <c r="AB33" s="269"/>
      <c r="AC33" s="269"/>
      <c r="AD33" s="269"/>
      <c r="AE33" s="269"/>
      <c r="AK33" s="268">
        <v>0</v>
      </c>
      <c r="AL33" s="269"/>
      <c r="AM33" s="269"/>
      <c r="AN33" s="269"/>
      <c r="AO33" s="269"/>
      <c r="AR33" s="35"/>
    </row>
    <row r="34" spans="2:44" s="1" customFormat="1" ht="7" customHeight="1">
      <c r="B34" s="31"/>
      <c r="AR34" s="31"/>
    </row>
    <row r="35" spans="2:44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71" t="s">
        <v>50</v>
      </c>
      <c r="Y35" s="272"/>
      <c r="Z35" s="272"/>
      <c r="AA35" s="272"/>
      <c r="AB35" s="272"/>
      <c r="AC35" s="38"/>
      <c r="AD35" s="38"/>
      <c r="AE35" s="38"/>
      <c r="AF35" s="38"/>
      <c r="AG35" s="38"/>
      <c r="AH35" s="38"/>
      <c r="AI35" s="38"/>
      <c r="AJ35" s="38"/>
      <c r="AK35" s="273">
        <f>SUM(AK26:AK33)</f>
        <v>0</v>
      </c>
      <c r="AL35" s="272"/>
      <c r="AM35" s="272"/>
      <c r="AN35" s="272"/>
      <c r="AO35" s="274"/>
      <c r="AP35" s="36"/>
      <c r="AQ35" s="36"/>
      <c r="AR35" s="31"/>
    </row>
    <row r="36" spans="2:44" s="1" customFormat="1" ht="7" customHeight="1">
      <c r="B36" s="31"/>
      <c r="AR36" s="31"/>
    </row>
    <row r="37" spans="2:44" s="1" customFormat="1" ht="7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7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5" customHeight="1">
      <c r="B42" s="31"/>
      <c r="C42" s="20" t="s">
        <v>51</v>
      </c>
      <c r="AR42" s="31"/>
    </row>
    <row r="43" spans="2:44" s="1" customFormat="1" ht="7" customHeight="1">
      <c r="B43" s="31"/>
      <c r="AR43" s="31"/>
    </row>
    <row r="44" spans="2:44" s="3" customFormat="1" ht="12" customHeight="1">
      <c r="B44" s="44"/>
      <c r="C44" s="26" t="s">
        <v>14</v>
      </c>
      <c r="L44" s="3" t="str">
        <f>K5</f>
        <v>9-058/121/02</v>
      </c>
      <c r="AR44" s="44"/>
    </row>
    <row r="45" spans="2:44" s="4" customFormat="1" ht="37" customHeight="1">
      <c r="B45" s="45"/>
      <c r="C45" s="46" t="s">
        <v>17</v>
      </c>
      <c r="L45" s="275" t="str">
        <f>K6</f>
        <v>SO 03 KOMUNIKACE, CHODNÍKY, ZPEVNĚNÉ PLOCHY</v>
      </c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R45" s="45"/>
    </row>
    <row r="46" spans="2:44" s="1" customFormat="1" ht="7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Brno</v>
      </c>
      <c r="AI47" s="26" t="s">
        <v>23</v>
      </c>
      <c r="AM47" s="277" t="str">
        <f>IF(AN8= "","",AN8)</f>
        <v>30. 9. 2022</v>
      </c>
      <c r="AN47" s="277"/>
      <c r="AR47" s="31"/>
    </row>
    <row r="48" spans="2:44" s="1" customFormat="1" ht="7" customHeight="1">
      <c r="B48" s="31"/>
      <c r="AR48" s="31"/>
    </row>
    <row r="49" spans="1:90" s="1" customFormat="1" ht="15.15" customHeight="1">
      <c r="B49" s="31"/>
      <c r="C49" s="26" t="s">
        <v>25</v>
      </c>
      <c r="L49" s="3" t="str">
        <f>IF(E11= "","",E11)</f>
        <v>r-atelier</v>
      </c>
      <c r="AI49" s="26" t="s">
        <v>31</v>
      </c>
      <c r="AM49" s="278" t="str">
        <f>IF(E17="","",E17)</f>
        <v xml:space="preserve"> </v>
      </c>
      <c r="AN49" s="279"/>
      <c r="AO49" s="279"/>
      <c r="AP49" s="279"/>
      <c r="AR49" s="31"/>
      <c r="AS49" s="280" t="s">
        <v>52</v>
      </c>
      <c r="AT49" s="281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0" s="1" customFormat="1" ht="15.15" customHeight="1">
      <c r="B50" s="31"/>
      <c r="C50" s="26" t="s">
        <v>29</v>
      </c>
      <c r="L50" s="3" t="str">
        <f>IF(E14= "Vyplň údaj","",E14)</f>
        <v/>
      </c>
      <c r="AI50" s="26" t="s">
        <v>34</v>
      </c>
      <c r="AM50" s="278" t="str">
        <f>IF(E20="","",E20)</f>
        <v>Petr Staněk</v>
      </c>
      <c r="AN50" s="279"/>
      <c r="AO50" s="279"/>
      <c r="AP50" s="279"/>
      <c r="AR50" s="31"/>
      <c r="AS50" s="282"/>
      <c r="AT50" s="283"/>
      <c r="BD50" s="52"/>
    </row>
    <row r="51" spans="1:90" s="1" customFormat="1" ht="10.75" customHeight="1">
      <c r="B51" s="31"/>
      <c r="AR51" s="31"/>
      <c r="AS51" s="282"/>
      <c r="AT51" s="283"/>
      <c r="BD51" s="52"/>
    </row>
    <row r="52" spans="1:90" s="1" customFormat="1" ht="29.25" customHeight="1">
      <c r="B52" s="31"/>
      <c r="C52" s="284" t="s">
        <v>53</v>
      </c>
      <c r="D52" s="285"/>
      <c r="E52" s="285"/>
      <c r="F52" s="285"/>
      <c r="G52" s="285"/>
      <c r="H52" s="53"/>
      <c r="I52" s="286" t="s">
        <v>54</v>
      </c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7" t="s">
        <v>55</v>
      </c>
      <c r="AH52" s="285"/>
      <c r="AI52" s="285"/>
      <c r="AJ52" s="285"/>
      <c r="AK52" s="285"/>
      <c r="AL52" s="285"/>
      <c r="AM52" s="285"/>
      <c r="AN52" s="286" t="s">
        <v>56</v>
      </c>
      <c r="AO52" s="285"/>
      <c r="AP52" s="285"/>
      <c r="AQ52" s="54" t="s">
        <v>57</v>
      </c>
      <c r="AR52" s="31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</row>
    <row r="53" spans="1:90" s="1" customFormat="1" ht="10.75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0" s="5" customFormat="1" ht="32.4" customHeight="1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91">
        <f>ROUND(AG55,2)</f>
        <v>0</v>
      </c>
      <c r="AH54" s="291"/>
      <c r="AI54" s="291"/>
      <c r="AJ54" s="291"/>
      <c r="AK54" s="291"/>
      <c r="AL54" s="291"/>
      <c r="AM54" s="291"/>
      <c r="AN54" s="292">
        <f>SUM(AG54,AT54)</f>
        <v>0</v>
      </c>
      <c r="AO54" s="292"/>
      <c r="AP54" s="292"/>
      <c r="AQ54" s="63" t="s">
        <v>3</v>
      </c>
      <c r="AR54" s="59"/>
      <c r="AS54" s="64">
        <f>ROUND(AS55,2)</f>
        <v>0</v>
      </c>
      <c r="AT54" s="65">
        <f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71</v>
      </c>
      <c r="BT54" s="68" t="s">
        <v>72</v>
      </c>
      <c r="BV54" s="68" t="s">
        <v>73</v>
      </c>
      <c r="BW54" s="68" t="s">
        <v>5</v>
      </c>
      <c r="BX54" s="68" t="s">
        <v>74</v>
      </c>
      <c r="CL54" s="68" t="s">
        <v>3</v>
      </c>
    </row>
    <row r="55" spans="1:90" s="6" customFormat="1" ht="37.5" customHeight="1">
      <c r="A55" s="69" t="s">
        <v>75</v>
      </c>
      <c r="B55" s="70"/>
      <c r="C55" s="71"/>
      <c r="D55" s="290" t="s">
        <v>15</v>
      </c>
      <c r="E55" s="290"/>
      <c r="F55" s="290"/>
      <c r="G55" s="290"/>
      <c r="H55" s="290"/>
      <c r="I55" s="72"/>
      <c r="J55" s="290" t="s">
        <v>18</v>
      </c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88">
        <f>'9-058-121-02 - SO 03 KOMU...'!J28</f>
        <v>0</v>
      </c>
      <c r="AH55" s="289"/>
      <c r="AI55" s="289"/>
      <c r="AJ55" s="289"/>
      <c r="AK55" s="289"/>
      <c r="AL55" s="289"/>
      <c r="AM55" s="289"/>
      <c r="AN55" s="288">
        <f>SUM(AG55,AT55)</f>
        <v>0</v>
      </c>
      <c r="AO55" s="289"/>
      <c r="AP55" s="289"/>
      <c r="AQ55" s="73" t="s">
        <v>76</v>
      </c>
      <c r="AR55" s="70"/>
      <c r="AS55" s="74">
        <v>0</v>
      </c>
      <c r="AT55" s="75">
        <f>ROUND(SUM(AV55:AW55),2)</f>
        <v>0</v>
      </c>
      <c r="AU55" s="76">
        <f>'9-058-121-02 - SO 03 KOMU...'!P89</f>
        <v>0</v>
      </c>
      <c r="AV55" s="75">
        <f>'9-058-121-02 - SO 03 KOMU...'!J31</f>
        <v>0</v>
      </c>
      <c r="AW55" s="75">
        <f>'9-058-121-02 - SO 03 KOMU...'!J32</f>
        <v>0</v>
      </c>
      <c r="AX55" s="75">
        <f>'9-058-121-02 - SO 03 KOMU...'!J33</f>
        <v>0</v>
      </c>
      <c r="AY55" s="75">
        <f>'9-058-121-02 - SO 03 KOMU...'!J34</f>
        <v>0</v>
      </c>
      <c r="AZ55" s="75">
        <f>'9-058-121-02 - SO 03 KOMU...'!F31</f>
        <v>0</v>
      </c>
      <c r="BA55" s="75">
        <f>'9-058-121-02 - SO 03 KOMU...'!F32</f>
        <v>0</v>
      </c>
      <c r="BB55" s="75">
        <f>'9-058-121-02 - SO 03 KOMU...'!F33</f>
        <v>0</v>
      </c>
      <c r="BC55" s="75">
        <f>'9-058-121-02 - SO 03 KOMU...'!F34</f>
        <v>0</v>
      </c>
      <c r="BD55" s="77">
        <f>'9-058-121-02 - SO 03 KOMU...'!F35</f>
        <v>0</v>
      </c>
      <c r="BT55" s="78" t="s">
        <v>77</v>
      </c>
      <c r="BU55" s="78" t="s">
        <v>78</v>
      </c>
      <c r="BV55" s="78" t="s">
        <v>73</v>
      </c>
      <c r="BW55" s="78" t="s">
        <v>5</v>
      </c>
      <c r="BX55" s="78" t="s">
        <v>74</v>
      </c>
      <c r="CL55" s="78" t="s">
        <v>3</v>
      </c>
    </row>
    <row r="56" spans="1:90" s="1" customFormat="1" ht="30" customHeight="1">
      <c r="B56" s="31"/>
      <c r="AR56" s="31"/>
    </row>
    <row r="57" spans="1:90" s="1" customFormat="1" ht="7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9-058-121-02 - SO 03 KOMU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2"/>
  <sheetViews>
    <sheetView showGridLines="0" tabSelected="1" topLeftCell="A234" workbookViewId="0">
      <selection activeCell="E268" sqref="E268"/>
    </sheetView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3" t="s">
        <v>6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6" t="s">
        <v>5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80</v>
      </c>
      <c r="L4" s="19"/>
      <c r="M4" s="79" t="s">
        <v>11</v>
      </c>
      <c r="AT4" s="16" t="s">
        <v>4</v>
      </c>
    </row>
    <row r="5" spans="2:46" ht="7" customHeight="1">
      <c r="B5" s="19"/>
      <c r="L5" s="19"/>
    </row>
    <row r="6" spans="2:46" s="1" customFormat="1" ht="12" customHeight="1">
      <c r="B6" s="31"/>
      <c r="D6" s="26" t="s">
        <v>17</v>
      </c>
      <c r="L6" s="31"/>
    </row>
    <row r="7" spans="2:46" s="1" customFormat="1" ht="16.5" customHeight="1">
      <c r="B7" s="31"/>
      <c r="E7" s="275" t="s">
        <v>18</v>
      </c>
      <c r="F7" s="294"/>
      <c r="G7" s="294"/>
      <c r="H7" s="294"/>
      <c r="L7" s="31"/>
    </row>
    <row r="8" spans="2:46" s="1" customFormat="1" ht="10">
      <c r="B8" s="31"/>
      <c r="L8" s="31"/>
    </row>
    <row r="9" spans="2:46" s="1" customFormat="1" ht="12" customHeight="1">
      <c r="B9" s="31"/>
      <c r="D9" s="26" t="s">
        <v>19</v>
      </c>
      <c r="F9" s="24" t="s">
        <v>3</v>
      </c>
      <c r="I9" s="26" t="s">
        <v>20</v>
      </c>
      <c r="J9" s="24" t="s">
        <v>3</v>
      </c>
      <c r="L9" s="31"/>
    </row>
    <row r="10" spans="2:46" s="1" customFormat="1" ht="12" customHeight="1">
      <c r="B10" s="31"/>
      <c r="D10" s="26" t="s">
        <v>21</v>
      </c>
      <c r="F10" s="24" t="s">
        <v>22</v>
      </c>
      <c r="I10" s="26" t="s">
        <v>23</v>
      </c>
      <c r="J10" s="48" t="str">
        <f>'Rekapitulace stavby'!AN8</f>
        <v>30. 9. 2022</v>
      </c>
      <c r="L10" s="31"/>
    </row>
    <row r="11" spans="2:46" s="1" customFormat="1" ht="10.75" customHeight="1">
      <c r="B11" s="31"/>
      <c r="L11" s="31"/>
    </row>
    <row r="12" spans="2:46" s="1" customFormat="1" ht="12" customHeight="1">
      <c r="B12" s="31"/>
      <c r="D12" s="26" t="s">
        <v>25</v>
      </c>
      <c r="I12" s="26" t="s">
        <v>26</v>
      </c>
      <c r="J12" s="24" t="s">
        <v>3</v>
      </c>
      <c r="L12" s="31"/>
    </row>
    <row r="13" spans="2:46" s="1" customFormat="1" ht="18" customHeight="1">
      <c r="B13" s="31"/>
      <c r="E13" s="24" t="s">
        <v>27</v>
      </c>
      <c r="I13" s="26" t="s">
        <v>28</v>
      </c>
      <c r="J13" s="24" t="s">
        <v>3</v>
      </c>
      <c r="L13" s="31"/>
    </row>
    <row r="14" spans="2:46" s="1" customFormat="1" ht="7" customHeight="1">
      <c r="B14" s="31"/>
      <c r="L14" s="31"/>
    </row>
    <row r="15" spans="2:46" s="1" customFormat="1" ht="12" customHeight="1">
      <c r="B15" s="31"/>
      <c r="D15" s="26" t="s">
        <v>29</v>
      </c>
      <c r="I15" s="26" t="s">
        <v>26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95" t="str">
        <f>'Rekapitulace stavby'!E14</f>
        <v>Vyplň údaj</v>
      </c>
      <c r="F16" s="259"/>
      <c r="G16" s="259"/>
      <c r="H16" s="259"/>
      <c r="I16" s="26" t="s">
        <v>28</v>
      </c>
      <c r="J16" s="27" t="str">
        <f>'Rekapitulace stavby'!AN14</f>
        <v>Vyplň údaj</v>
      </c>
      <c r="L16" s="31"/>
    </row>
    <row r="17" spans="2:12" s="1" customFormat="1" ht="7" customHeight="1">
      <c r="B17" s="31"/>
      <c r="L17" s="31"/>
    </row>
    <row r="18" spans="2:12" s="1" customFormat="1" ht="12" customHeight="1">
      <c r="B18" s="31"/>
      <c r="D18" s="26" t="s">
        <v>31</v>
      </c>
      <c r="I18" s="26" t="s">
        <v>26</v>
      </c>
      <c r="J18" s="24" t="str">
        <f>IF('Rekapitulace stavby'!AN16="","",'Rekapitulace stavby'!AN16)</f>
        <v/>
      </c>
      <c r="L18" s="31"/>
    </row>
    <row r="19" spans="2:12" s="1" customFormat="1" ht="18" customHeight="1">
      <c r="B19" s="31"/>
      <c r="E19" s="24" t="str">
        <f>IF('Rekapitulace stavby'!E17="","",'Rekapitulace stavby'!E17)</f>
        <v xml:space="preserve"> </v>
      </c>
      <c r="I19" s="26" t="s">
        <v>28</v>
      </c>
      <c r="J19" s="24" t="str">
        <f>IF('Rekapitulace stavby'!AN17="","",'Rekapitulace stavby'!AN17)</f>
        <v/>
      </c>
      <c r="L19" s="31"/>
    </row>
    <row r="20" spans="2:12" s="1" customFormat="1" ht="7" customHeight="1">
      <c r="B20" s="31"/>
      <c r="L20" s="31"/>
    </row>
    <row r="21" spans="2:12" s="1" customFormat="1" ht="12" customHeight="1">
      <c r="B21" s="31"/>
      <c r="D21" s="26" t="s">
        <v>34</v>
      </c>
      <c r="I21" s="26" t="s">
        <v>26</v>
      </c>
      <c r="J21" s="24" t="s">
        <v>3</v>
      </c>
      <c r="L21" s="31"/>
    </row>
    <row r="22" spans="2:12" s="1" customFormat="1" ht="18" customHeight="1">
      <c r="B22" s="31"/>
      <c r="E22" s="24" t="s">
        <v>35</v>
      </c>
      <c r="I22" s="26" t="s">
        <v>28</v>
      </c>
      <c r="J22" s="24" t="s">
        <v>3</v>
      </c>
      <c r="L22" s="31"/>
    </row>
    <row r="23" spans="2:12" s="1" customFormat="1" ht="7" customHeight="1">
      <c r="B23" s="31"/>
      <c r="L23" s="31"/>
    </row>
    <row r="24" spans="2:12" s="1" customFormat="1" ht="12" customHeight="1">
      <c r="B24" s="31"/>
      <c r="D24" s="26" t="s">
        <v>36</v>
      </c>
      <c r="L24" s="31"/>
    </row>
    <row r="25" spans="2:12" s="7" customFormat="1" ht="71.25" customHeight="1">
      <c r="B25" s="80"/>
      <c r="E25" s="264" t="s">
        <v>81</v>
      </c>
      <c r="F25" s="264"/>
      <c r="G25" s="264"/>
      <c r="H25" s="264"/>
      <c r="L25" s="80"/>
    </row>
    <row r="26" spans="2:12" s="1" customFormat="1" ht="7" customHeight="1">
      <c r="B26" s="31"/>
      <c r="L26" s="31"/>
    </row>
    <row r="27" spans="2:12" s="1" customFormat="1" ht="7" customHeight="1">
      <c r="B27" s="31"/>
      <c r="D27" s="49"/>
      <c r="E27" s="49"/>
      <c r="F27" s="49"/>
      <c r="G27" s="49"/>
      <c r="H27" s="49"/>
      <c r="I27" s="49"/>
      <c r="J27" s="49"/>
      <c r="K27" s="49"/>
      <c r="L27" s="31"/>
    </row>
    <row r="28" spans="2:12" s="1" customFormat="1" ht="25.4" customHeight="1">
      <c r="B28" s="31"/>
      <c r="D28" s="81" t="s">
        <v>38</v>
      </c>
      <c r="J28" s="62">
        <f>ROUND(J89, 2)</f>
        <v>0</v>
      </c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14.4" customHeight="1">
      <c r="B30" s="31"/>
      <c r="F30" s="34" t="s">
        <v>40</v>
      </c>
      <c r="I30" s="34" t="s">
        <v>39</v>
      </c>
      <c r="J30" s="34" t="s">
        <v>41</v>
      </c>
      <c r="L30" s="31"/>
    </row>
    <row r="31" spans="2:12" s="1" customFormat="1" ht="14.4" customHeight="1">
      <c r="B31" s="31"/>
      <c r="D31" s="51" t="s">
        <v>42</v>
      </c>
      <c r="E31" s="26" t="s">
        <v>43</v>
      </c>
      <c r="F31" s="82">
        <f>ROUND((SUM(BE89:BE261)),  2)</f>
        <v>0</v>
      </c>
      <c r="I31" s="83">
        <v>0.21</v>
      </c>
      <c r="J31" s="82">
        <f>ROUND(((SUM(BE89:BE261))*I31),  2)</f>
        <v>0</v>
      </c>
      <c r="L31" s="31"/>
    </row>
    <row r="32" spans="2:12" s="1" customFormat="1" ht="14.4" customHeight="1">
      <c r="B32" s="31"/>
      <c r="E32" s="26" t="s">
        <v>44</v>
      </c>
      <c r="F32" s="82">
        <f>ROUND((SUM(BF89:BF261)),  2)</f>
        <v>0</v>
      </c>
      <c r="I32" s="83">
        <v>0.15</v>
      </c>
      <c r="J32" s="82">
        <f>ROUND(((SUM(BF89:BF261))*I32),  2)</f>
        <v>0</v>
      </c>
      <c r="L32" s="31"/>
    </row>
    <row r="33" spans="2:12" s="1" customFormat="1" ht="14.4" hidden="1" customHeight="1">
      <c r="B33" s="31"/>
      <c r="E33" s="26" t="s">
        <v>45</v>
      </c>
      <c r="F33" s="82">
        <f>ROUND((SUM(BG89:BG261)),  2)</f>
        <v>0</v>
      </c>
      <c r="I33" s="83">
        <v>0.21</v>
      </c>
      <c r="J33" s="82">
        <f>0</f>
        <v>0</v>
      </c>
      <c r="L33" s="31"/>
    </row>
    <row r="34" spans="2:12" s="1" customFormat="1" ht="14.4" hidden="1" customHeight="1">
      <c r="B34" s="31"/>
      <c r="E34" s="26" t="s">
        <v>46</v>
      </c>
      <c r="F34" s="82">
        <f>ROUND((SUM(BH89:BH261)),  2)</f>
        <v>0</v>
      </c>
      <c r="I34" s="83">
        <v>0.15</v>
      </c>
      <c r="J34" s="82">
        <f>0</f>
        <v>0</v>
      </c>
      <c r="L34" s="31"/>
    </row>
    <row r="35" spans="2:12" s="1" customFormat="1" ht="14.4" hidden="1" customHeight="1">
      <c r="B35" s="31"/>
      <c r="E35" s="26" t="s">
        <v>47</v>
      </c>
      <c r="F35" s="82">
        <f>ROUND((SUM(BI89:BI261)),  2)</f>
        <v>0</v>
      </c>
      <c r="I35" s="83">
        <v>0</v>
      </c>
      <c r="J35" s="82">
        <f>0</f>
        <v>0</v>
      </c>
      <c r="L35" s="31"/>
    </row>
    <row r="36" spans="2:12" s="1" customFormat="1" ht="7" customHeight="1">
      <c r="B36" s="31"/>
      <c r="L36" s="31"/>
    </row>
    <row r="37" spans="2:12" s="1" customFormat="1" ht="25.4" customHeight="1">
      <c r="B37" s="31"/>
      <c r="C37" s="84"/>
      <c r="D37" s="85" t="s">
        <v>48</v>
      </c>
      <c r="E37" s="53"/>
      <c r="F37" s="53"/>
      <c r="G37" s="86" t="s">
        <v>49</v>
      </c>
      <c r="H37" s="87" t="s">
        <v>50</v>
      </c>
      <c r="I37" s="53"/>
      <c r="J37" s="88">
        <f>SUM(J28:J35)</f>
        <v>0</v>
      </c>
      <c r="K37" s="89"/>
      <c r="L37" s="31"/>
    </row>
    <row r="38" spans="2:12" s="1" customFormat="1" ht="14.4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31"/>
    </row>
    <row r="42" spans="2:12" s="1" customFormat="1" ht="7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1"/>
    </row>
    <row r="43" spans="2:12" s="1" customFormat="1" ht="25" customHeight="1">
      <c r="B43" s="31"/>
      <c r="C43" s="20" t="s">
        <v>82</v>
      </c>
      <c r="L43" s="31"/>
    </row>
    <row r="44" spans="2:12" s="1" customFormat="1" ht="7" customHeight="1">
      <c r="B44" s="31"/>
      <c r="L44" s="31"/>
    </row>
    <row r="45" spans="2:12" s="1" customFormat="1" ht="12" customHeight="1">
      <c r="B45" s="31"/>
      <c r="C45" s="26" t="s">
        <v>17</v>
      </c>
      <c r="L45" s="31"/>
    </row>
    <row r="46" spans="2:12" s="1" customFormat="1" ht="16.5" customHeight="1">
      <c r="B46" s="31"/>
      <c r="E46" s="275" t="str">
        <f>E7</f>
        <v>SO 03 KOMUNIKACE, CHODNÍKY, ZPEVNĚNÉ PLOCHY</v>
      </c>
      <c r="F46" s="294"/>
      <c r="G46" s="294"/>
      <c r="H46" s="294"/>
      <c r="L46" s="31"/>
    </row>
    <row r="47" spans="2:12" s="1" customFormat="1" ht="7" customHeight="1">
      <c r="B47" s="31"/>
      <c r="L47" s="31"/>
    </row>
    <row r="48" spans="2:12" s="1" customFormat="1" ht="12" customHeight="1">
      <c r="B48" s="31"/>
      <c r="C48" s="26" t="s">
        <v>21</v>
      </c>
      <c r="F48" s="24" t="str">
        <f>F10</f>
        <v>Brno</v>
      </c>
      <c r="I48" s="26" t="s">
        <v>23</v>
      </c>
      <c r="J48" s="48" t="str">
        <f>IF(J10="","",J10)</f>
        <v>30. 9. 2022</v>
      </c>
      <c r="L48" s="31"/>
    </row>
    <row r="49" spans="2:47" s="1" customFormat="1" ht="7" customHeight="1">
      <c r="B49" s="31"/>
      <c r="L49" s="31"/>
    </row>
    <row r="50" spans="2:47" s="1" customFormat="1" ht="15.15" customHeight="1">
      <c r="B50" s="31"/>
      <c r="C50" s="26" t="s">
        <v>25</v>
      </c>
      <c r="F50" s="24" t="str">
        <f>E13</f>
        <v>r-atelier</v>
      </c>
      <c r="I50" s="26" t="s">
        <v>31</v>
      </c>
      <c r="J50" s="29" t="str">
        <f>E19</f>
        <v xml:space="preserve"> </v>
      </c>
      <c r="L50" s="31"/>
    </row>
    <row r="51" spans="2:47" s="1" customFormat="1" ht="15.15" customHeight="1">
      <c r="B51" s="31"/>
      <c r="C51" s="26" t="s">
        <v>29</v>
      </c>
      <c r="F51" s="24" t="str">
        <f>IF(E16="","",E16)</f>
        <v>Vyplň údaj</v>
      </c>
      <c r="I51" s="26" t="s">
        <v>34</v>
      </c>
      <c r="J51" s="29" t="str">
        <f>E22</f>
        <v>Petr Staněk</v>
      </c>
      <c r="L51" s="31"/>
    </row>
    <row r="52" spans="2:47" s="1" customFormat="1" ht="10.25" customHeight="1">
      <c r="B52" s="31"/>
      <c r="L52" s="31"/>
    </row>
    <row r="53" spans="2:47" s="1" customFormat="1" ht="29.25" customHeight="1">
      <c r="B53" s="31"/>
      <c r="C53" s="90" t="s">
        <v>83</v>
      </c>
      <c r="D53" s="84"/>
      <c r="E53" s="84"/>
      <c r="F53" s="84"/>
      <c r="G53" s="84"/>
      <c r="H53" s="84"/>
      <c r="I53" s="84"/>
      <c r="J53" s="91" t="s">
        <v>84</v>
      </c>
      <c r="K53" s="84"/>
      <c r="L53" s="31"/>
    </row>
    <row r="54" spans="2:47" s="1" customFormat="1" ht="10.25" customHeight="1">
      <c r="B54" s="31"/>
      <c r="L54" s="31"/>
    </row>
    <row r="55" spans="2:47" s="1" customFormat="1" ht="22.75" customHeight="1">
      <c r="B55" s="31"/>
      <c r="C55" s="92" t="s">
        <v>70</v>
      </c>
      <c r="J55" s="62">
        <f>J89</f>
        <v>0</v>
      </c>
      <c r="L55" s="31"/>
      <c r="AU55" s="16" t="s">
        <v>85</v>
      </c>
    </row>
    <row r="56" spans="2:47" s="8" customFormat="1" ht="25" customHeight="1">
      <c r="B56" s="93"/>
      <c r="D56" s="94" t="s">
        <v>86</v>
      </c>
      <c r="E56" s="95"/>
      <c r="F56" s="95"/>
      <c r="G56" s="95"/>
      <c r="H56" s="95"/>
      <c r="I56" s="95"/>
      <c r="J56" s="96">
        <f>J90</f>
        <v>0</v>
      </c>
      <c r="L56" s="93"/>
    </row>
    <row r="57" spans="2:47" s="9" customFormat="1" ht="19.899999999999999" customHeight="1">
      <c r="B57" s="97"/>
      <c r="D57" s="98" t="s">
        <v>87</v>
      </c>
      <c r="E57" s="99"/>
      <c r="F57" s="99"/>
      <c r="G57" s="99"/>
      <c r="H57" s="99"/>
      <c r="I57" s="99"/>
      <c r="J57" s="100">
        <f>J91</f>
        <v>0</v>
      </c>
      <c r="L57" s="97"/>
    </row>
    <row r="58" spans="2:47" s="9" customFormat="1" ht="14.9" customHeight="1">
      <c r="B58" s="97"/>
      <c r="D58" s="98" t="s">
        <v>88</v>
      </c>
      <c r="E58" s="99"/>
      <c r="F58" s="99"/>
      <c r="G58" s="99"/>
      <c r="H58" s="99"/>
      <c r="I58" s="99"/>
      <c r="J58" s="100">
        <f>J92</f>
        <v>0</v>
      </c>
      <c r="L58" s="97"/>
    </row>
    <row r="59" spans="2:47" s="9" customFormat="1" ht="14.9" customHeight="1">
      <c r="B59" s="97"/>
      <c r="D59" s="98" t="s">
        <v>89</v>
      </c>
      <c r="E59" s="99"/>
      <c r="F59" s="99"/>
      <c r="G59" s="99"/>
      <c r="H59" s="99"/>
      <c r="I59" s="99"/>
      <c r="J59" s="100">
        <f>J103</f>
        <v>0</v>
      </c>
      <c r="L59" s="97"/>
    </row>
    <row r="60" spans="2:47" s="9" customFormat="1" ht="14.9" customHeight="1">
      <c r="B60" s="97"/>
      <c r="D60" s="98" t="s">
        <v>90</v>
      </c>
      <c r="E60" s="99"/>
      <c r="F60" s="99"/>
      <c r="G60" s="99"/>
      <c r="H60" s="99"/>
      <c r="I60" s="99"/>
      <c r="J60" s="100">
        <f>J108</f>
        <v>0</v>
      </c>
      <c r="L60" s="97"/>
    </row>
    <row r="61" spans="2:47" s="9" customFormat="1" ht="14.9" customHeight="1">
      <c r="B61" s="97"/>
      <c r="D61" s="98" t="s">
        <v>91</v>
      </c>
      <c r="E61" s="99"/>
      <c r="F61" s="99"/>
      <c r="G61" s="99"/>
      <c r="H61" s="99"/>
      <c r="I61" s="99"/>
      <c r="J61" s="100">
        <f>J117</f>
        <v>0</v>
      </c>
      <c r="L61" s="97"/>
    </row>
    <row r="62" spans="2:47" s="9" customFormat="1" ht="14.9" customHeight="1">
      <c r="B62" s="97"/>
      <c r="D62" s="98" t="s">
        <v>92</v>
      </c>
      <c r="E62" s="99"/>
      <c r="F62" s="99"/>
      <c r="G62" s="99"/>
      <c r="H62" s="99"/>
      <c r="I62" s="99"/>
      <c r="J62" s="100">
        <f>J128</f>
        <v>0</v>
      </c>
      <c r="L62" s="97"/>
    </row>
    <row r="63" spans="2:47" s="9" customFormat="1" ht="14.9" customHeight="1">
      <c r="B63" s="97"/>
      <c r="D63" s="98" t="s">
        <v>93</v>
      </c>
      <c r="E63" s="99"/>
      <c r="F63" s="99"/>
      <c r="G63" s="99"/>
      <c r="H63" s="99"/>
      <c r="I63" s="99"/>
      <c r="J63" s="100">
        <f>J133</f>
        <v>0</v>
      </c>
      <c r="L63" s="97"/>
    </row>
    <row r="64" spans="2:47" s="9" customFormat="1" ht="19.899999999999999" customHeight="1">
      <c r="B64" s="97"/>
      <c r="D64" s="98" t="s">
        <v>94</v>
      </c>
      <c r="E64" s="99"/>
      <c r="F64" s="99"/>
      <c r="G64" s="99"/>
      <c r="H64" s="99"/>
      <c r="I64" s="99"/>
      <c r="J64" s="100">
        <f>J138</f>
        <v>0</v>
      </c>
      <c r="L64" s="97"/>
    </row>
    <row r="65" spans="2:12" s="9" customFormat="1" ht="19.899999999999999" customHeight="1">
      <c r="B65" s="97"/>
      <c r="D65" s="98" t="s">
        <v>95</v>
      </c>
      <c r="E65" s="99"/>
      <c r="F65" s="99"/>
      <c r="G65" s="99"/>
      <c r="H65" s="99"/>
      <c r="I65" s="99"/>
      <c r="J65" s="100">
        <f>J154</f>
        <v>0</v>
      </c>
      <c r="L65" s="97"/>
    </row>
    <row r="66" spans="2:12" s="9" customFormat="1" ht="19.899999999999999" customHeight="1">
      <c r="B66" s="97"/>
      <c r="D66" s="98" t="s">
        <v>96</v>
      </c>
      <c r="E66" s="99"/>
      <c r="F66" s="99"/>
      <c r="G66" s="99"/>
      <c r="H66" s="99"/>
      <c r="I66" s="99"/>
      <c r="J66" s="100">
        <f>J171</f>
        <v>0</v>
      </c>
      <c r="L66" s="97"/>
    </row>
    <row r="67" spans="2:12" s="9" customFormat="1" ht="19.899999999999999" customHeight="1">
      <c r="B67" s="97"/>
      <c r="D67" s="98" t="s">
        <v>97</v>
      </c>
      <c r="E67" s="99"/>
      <c r="F67" s="99"/>
      <c r="G67" s="99"/>
      <c r="H67" s="99"/>
      <c r="I67" s="99"/>
      <c r="J67" s="100">
        <f>J185</f>
        <v>0</v>
      </c>
      <c r="L67" s="97"/>
    </row>
    <row r="68" spans="2:12" s="9" customFormat="1" ht="19.899999999999999" customHeight="1">
      <c r="B68" s="97"/>
      <c r="D68" s="98" t="s">
        <v>98</v>
      </c>
      <c r="E68" s="99"/>
      <c r="F68" s="99"/>
      <c r="G68" s="99"/>
      <c r="H68" s="99"/>
      <c r="I68" s="99"/>
      <c r="J68" s="100">
        <f>J209</f>
        <v>0</v>
      </c>
      <c r="L68" s="97"/>
    </row>
    <row r="69" spans="2:12" s="9" customFormat="1" ht="14.9" customHeight="1">
      <c r="B69" s="97"/>
      <c r="D69" s="98" t="s">
        <v>99</v>
      </c>
      <c r="E69" s="99"/>
      <c r="F69" s="99"/>
      <c r="G69" s="99"/>
      <c r="H69" s="99"/>
      <c r="I69" s="99"/>
      <c r="J69" s="100">
        <f>J210</f>
        <v>0</v>
      </c>
      <c r="L69" s="97"/>
    </row>
    <row r="70" spans="2:12" s="9" customFormat="1" ht="14.9" customHeight="1">
      <c r="B70" s="97"/>
      <c r="D70" s="98" t="s">
        <v>100</v>
      </c>
      <c r="E70" s="99"/>
      <c r="F70" s="99"/>
      <c r="G70" s="99"/>
      <c r="H70" s="99"/>
      <c r="I70" s="99"/>
      <c r="J70" s="100">
        <f>J247</f>
        <v>0</v>
      </c>
      <c r="L70" s="97"/>
    </row>
    <row r="71" spans="2:12" s="9" customFormat="1" ht="19.899999999999999" customHeight="1">
      <c r="B71" s="97"/>
      <c r="D71" s="98" t="s">
        <v>101</v>
      </c>
      <c r="E71" s="99"/>
      <c r="F71" s="99"/>
      <c r="G71" s="99"/>
      <c r="H71" s="99"/>
      <c r="I71" s="99"/>
      <c r="J71" s="100">
        <f>J250</f>
        <v>0</v>
      </c>
      <c r="L71" s="97"/>
    </row>
    <row r="72" spans="2:12" s="1" customFormat="1" ht="21.75" customHeight="1">
      <c r="B72" s="31"/>
      <c r="L72" s="31"/>
    </row>
    <row r="73" spans="2:12" s="1" customFormat="1" ht="7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31"/>
    </row>
    <row r="77" spans="2:12" s="1" customFormat="1" ht="7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78" spans="2:12" s="1" customFormat="1" ht="25" customHeight="1">
      <c r="B78" s="31"/>
      <c r="C78" s="20" t="s">
        <v>102</v>
      </c>
      <c r="L78" s="31"/>
    </row>
    <row r="79" spans="2:12" s="1" customFormat="1" ht="7" customHeight="1">
      <c r="B79" s="31"/>
      <c r="L79" s="31"/>
    </row>
    <row r="80" spans="2:12" s="1" customFormat="1" ht="12" customHeight="1">
      <c r="B80" s="31"/>
      <c r="C80" s="26" t="s">
        <v>17</v>
      </c>
      <c r="L80" s="31"/>
    </row>
    <row r="81" spans="2:65" s="1" customFormat="1" ht="16.5" customHeight="1">
      <c r="B81" s="31"/>
      <c r="E81" s="275" t="str">
        <f>E7</f>
        <v>SO 03 KOMUNIKACE, CHODNÍKY, ZPEVNĚNÉ PLOCHY</v>
      </c>
      <c r="F81" s="294"/>
      <c r="G81" s="294"/>
      <c r="H81" s="294"/>
      <c r="L81" s="31"/>
    </row>
    <row r="82" spans="2:65" s="1" customFormat="1" ht="7" customHeight="1">
      <c r="B82" s="31"/>
      <c r="L82" s="31"/>
    </row>
    <row r="83" spans="2:65" s="1" customFormat="1" ht="12" customHeight="1">
      <c r="B83" s="31"/>
      <c r="C83" s="26" t="s">
        <v>21</v>
      </c>
      <c r="F83" s="24" t="str">
        <f>F10</f>
        <v>Brno</v>
      </c>
      <c r="I83" s="26" t="s">
        <v>23</v>
      </c>
      <c r="J83" s="48" t="str">
        <f>IF(J10="","",J10)</f>
        <v>30. 9. 2022</v>
      </c>
      <c r="L83" s="31"/>
    </row>
    <row r="84" spans="2:65" s="1" customFormat="1" ht="7" customHeight="1">
      <c r="B84" s="31"/>
      <c r="L84" s="31"/>
    </row>
    <row r="85" spans="2:65" s="1" customFormat="1" ht="15.15" customHeight="1">
      <c r="B85" s="31"/>
      <c r="C85" s="26" t="s">
        <v>25</v>
      </c>
      <c r="F85" s="24" t="str">
        <f>E13</f>
        <v>r-atelier</v>
      </c>
      <c r="I85" s="26" t="s">
        <v>31</v>
      </c>
      <c r="J85" s="29" t="str">
        <f>E19</f>
        <v xml:space="preserve"> </v>
      </c>
      <c r="L85" s="31"/>
    </row>
    <row r="86" spans="2:65" s="1" customFormat="1" ht="15.15" customHeight="1">
      <c r="B86" s="31"/>
      <c r="C86" s="26" t="s">
        <v>29</v>
      </c>
      <c r="F86" s="24" t="str">
        <f>IF(E16="","",E16)</f>
        <v>Vyplň údaj</v>
      </c>
      <c r="I86" s="26" t="s">
        <v>34</v>
      </c>
      <c r="J86" s="29" t="str">
        <f>E22</f>
        <v>Petr Staněk</v>
      </c>
      <c r="L86" s="31"/>
    </row>
    <row r="87" spans="2:65" s="1" customFormat="1" ht="10.25" customHeight="1">
      <c r="B87" s="31"/>
      <c r="L87" s="31"/>
    </row>
    <row r="88" spans="2:65" s="10" customFormat="1" ht="29.25" customHeight="1">
      <c r="B88" s="101"/>
      <c r="C88" s="102" t="s">
        <v>103</v>
      </c>
      <c r="D88" s="103" t="s">
        <v>57</v>
      </c>
      <c r="E88" s="103" t="s">
        <v>53</v>
      </c>
      <c r="F88" s="103" t="s">
        <v>54</v>
      </c>
      <c r="G88" s="103" t="s">
        <v>104</v>
      </c>
      <c r="H88" s="103" t="s">
        <v>105</v>
      </c>
      <c r="I88" s="103" t="s">
        <v>106</v>
      </c>
      <c r="J88" s="104" t="s">
        <v>84</v>
      </c>
      <c r="K88" s="105" t="s">
        <v>107</v>
      </c>
      <c r="L88" s="101"/>
      <c r="M88" s="55" t="s">
        <v>3</v>
      </c>
      <c r="N88" s="56" t="s">
        <v>42</v>
      </c>
      <c r="O88" s="56" t="s">
        <v>108</v>
      </c>
      <c r="P88" s="56" t="s">
        <v>109</v>
      </c>
      <c r="Q88" s="56" t="s">
        <v>110</v>
      </c>
      <c r="R88" s="56" t="s">
        <v>111</v>
      </c>
      <c r="S88" s="56" t="s">
        <v>112</v>
      </c>
      <c r="T88" s="57" t="s">
        <v>113</v>
      </c>
    </row>
    <row r="89" spans="2:65" s="1" customFormat="1" ht="22.75" customHeight="1">
      <c r="B89" s="31"/>
      <c r="C89" s="60" t="s">
        <v>114</v>
      </c>
      <c r="J89" s="106">
        <f>BK89</f>
        <v>0</v>
      </c>
      <c r="L89" s="31"/>
      <c r="M89" s="58"/>
      <c r="N89" s="49"/>
      <c r="O89" s="49"/>
      <c r="P89" s="107">
        <f>P90</f>
        <v>0</v>
      </c>
      <c r="Q89" s="49"/>
      <c r="R89" s="107">
        <f>R90</f>
        <v>149.74758160999997</v>
      </c>
      <c r="S89" s="49"/>
      <c r="T89" s="108">
        <f>T90</f>
        <v>283.20850000000002</v>
      </c>
      <c r="AT89" s="16" t="s">
        <v>71</v>
      </c>
      <c r="AU89" s="16" t="s">
        <v>85</v>
      </c>
      <c r="BK89" s="109">
        <f>BK90</f>
        <v>0</v>
      </c>
    </row>
    <row r="90" spans="2:65" s="11" customFormat="1" ht="25.9" customHeight="1">
      <c r="B90" s="110"/>
      <c r="D90" s="111" t="s">
        <v>71</v>
      </c>
      <c r="E90" s="112" t="s">
        <v>115</v>
      </c>
      <c r="F90" s="112" t="s">
        <v>115</v>
      </c>
      <c r="I90" s="113"/>
      <c r="J90" s="114">
        <f>BK90</f>
        <v>0</v>
      </c>
      <c r="L90" s="110"/>
      <c r="M90" s="115"/>
      <c r="P90" s="116">
        <f>P91+P138+P154+P171+P185+P209+P250</f>
        <v>0</v>
      </c>
      <c r="R90" s="116">
        <f>R91+R138+R154+R171+R185+R209+R250</f>
        <v>149.74758160999997</v>
      </c>
      <c r="T90" s="117">
        <f>T91+T138+T154+T171+T185+T209+T250</f>
        <v>283.20850000000002</v>
      </c>
      <c r="AR90" s="111" t="s">
        <v>77</v>
      </c>
      <c r="AT90" s="118" t="s">
        <v>71</v>
      </c>
      <c r="AU90" s="118" t="s">
        <v>72</v>
      </c>
      <c r="AY90" s="111" t="s">
        <v>116</v>
      </c>
      <c r="BK90" s="119">
        <f>BK91+BK138+BK154+BK171+BK185+BK209+BK250</f>
        <v>0</v>
      </c>
    </row>
    <row r="91" spans="2:65" s="11" customFormat="1" ht="22.75" customHeight="1">
      <c r="B91" s="110"/>
      <c r="D91" s="111" t="s">
        <v>71</v>
      </c>
      <c r="E91" s="120" t="s">
        <v>77</v>
      </c>
      <c r="F91" s="120" t="s">
        <v>117</v>
      </c>
      <c r="I91" s="113"/>
      <c r="J91" s="121">
        <f>BK91</f>
        <v>0</v>
      </c>
      <c r="L91" s="110"/>
      <c r="M91" s="115"/>
      <c r="P91" s="116">
        <f>P92+P103+P108+P117+P128+P133</f>
        <v>0</v>
      </c>
      <c r="R91" s="116">
        <f>R92+R103+R108+R117+R128+R133</f>
        <v>0</v>
      </c>
      <c r="T91" s="117">
        <f>T92+T103+T108+T117+T128+T133</f>
        <v>283.20850000000002</v>
      </c>
      <c r="AR91" s="111" t="s">
        <v>77</v>
      </c>
      <c r="AT91" s="118" t="s">
        <v>71</v>
      </c>
      <c r="AU91" s="118" t="s">
        <v>77</v>
      </c>
      <c r="AY91" s="111" t="s">
        <v>116</v>
      </c>
      <c r="BK91" s="119">
        <f>BK92+BK103+BK108+BK117+BK128+BK133</f>
        <v>0</v>
      </c>
    </row>
    <row r="92" spans="2:65" s="11" customFormat="1" ht="20.9" customHeight="1">
      <c r="B92" s="110"/>
      <c r="D92" s="111" t="s">
        <v>71</v>
      </c>
      <c r="E92" s="120" t="s">
        <v>118</v>
      </c>
      <c r="F92" s="120" t="s">
        <v>119</v>
      </c>
      <c r="I92" s="113"/>
      <c r="J92" s="121">
        <f>BK92</f>
        <v>0</v>
      </c>
      <c r="L92" s="110"/>
      <c r="M92" s="115"/>
      <c r="P92" s="116">
        <f>SUM(P93:P102)</f>
        <v>0</v>
      </c>
      <c r="R92" s="116">
        <f>SUM(R93:R102)</f>
        <v>0</v>
      </c>
      <c r="T92" s="117">
        <f>SUM(T93:T102)</f>
        <v>283.20850000000002</v>
      </c>
      <c r="AR92" s="111" t="s">
        <v>77</v>
      </c>
      <c r="AT92" s="118" t="s">
        <v>71</v>
      </c>
      <c r="AU92" s="118" t="s">
        <v>79</v>
      </c>
      <c r="AY92" s="111" t="s">
        <v>116</v>
      </c>
      <c r="BK92" s="119">
        <f>SUM(BK93:BK102)</f>
        <v>0</v>
      </c>
    </row>
    <row r="93" spans="2:65" s="1" customFormat="1" ht="76.400000000000006" customHeight="1">
      <c r="B93" s="122"/>
      <c r="C93" s="123" t="s">
        <v>77</v>
      </c>
      <c r="D93" s="123" t="s">
        <v>120</v>
      </c>
      <c r="E93" s="124" t="s">
        <v>121</v>
      </c>
      <c r="F93" s="125" t="s">
        <v>122</v>
      </c>
      <c r="G93" s="126" t="s">
        <v>123</v>
      </c>
      <c r="H93" s="127">
        <v>11.7</v>
      </c>
      <c r="I93" s="128"/>
      <c r="J93" s="129">
        <f>ROUND(I93*H93,2)</f>
        <v>0</v>
      </c>
      <c r="K93" s="130"/>
      <c r="L93" s="31"/>
      <c r="M93" s="131" t="s">
        <v>3</v>
      </c>
      <c r="N93" s="132" t="s">
        <v>43</v>
      </c>
      <c r="P93" s="133">
        <f>O93*H93</f>
        <v>0</v>
      </c>
      <c r="Q93" s="133">
        <v>0</v>
      </c>
      <c r="R93" s="133">
        <f>Q93*H93</f>
        <v>0</v>
      </c>
      <c r="S93" s="133">
        <v>0.255</v>
      </c>
      <c r="T93" s="134">
        <f>S93*H93</f>
        <v>2.9834999999999998</v>
      </c>
      <c r="AR93" s="135" t="s">
        <v>124</v>
      </c>
      <c r="AT93" s="135" t="s">
        <v>120</v>
      </c>
      <c r="AU93" s="135" t="s">
        <v>125</v>
      </c>
      <c r="AY93" s="16" t="s">
        <v>116</v>
      </c>
      <c r="BE93" s="136">
        <f>IF(N93="základní",J93,0)</f>
        <v>0</v>
      </c>
      <c r="BF93" s="136">
        <f>IF(N93="snížená",J93,0)</f>
        <v>0</v>
      </c>
      <c r="BG93" s="136">
        <f>IF(N93="zákl. přenesená",J93,0)</f>
        <v>0</v>
      </c>
      <c r="BH93" s="136">
        <f>IF(N93="sníž. přenesená",J93,0)</f>
        <v>0</v>
      </c>
      <c r="BI93" s="136">
        <f>IF(N93="nulová",J93,0)</f>
        <v>0</v>
      </c>
      <c r="BJ93" s="16" t="s">
        <v>77</v>
      </c>
      <c r="BK93" s="136">
        <f>ROUND(I93*H93,2)</f>
        <v>0</v>
      </c>
      <c r="BL93" s="16" t="s">
        <v>124</v>
      </c>
      <c r="BM93" s="135" t="s">
        <v>126</v>
      </c>
    </row>
    <row r="94" spans="2:65" s="1" customFormat="1" ht="10">
      <c r="B94" s="31"/>
      <c r="D94" s="137" t="s">
        <v>127</v>
      </c>
      <c r="F94" s="138" t="s">
        <v>128</v>
      </c>
      <c r="I94" s="139"/>
      <c r="L94" s="31"/>
      <c r="M94" s="140"/>
      <c r="T94" s="52"/>
      <c r="AT94" s="16" t="s">
        <v>127</v>
      </c>
      <c r="AU94" s="16" t="s">
        <v>125</v>
      </c>
    </row>
    <row r="95" spans="2:65" s="1" customFormat="1" ht="18">
      <c r="B95" s="31"/>
      <c r="D95" s="141" t="s">
        <v>129</v>
      </c>
      <c r="F95" s="142" t="s">
        <v>130</v>
      </c>
      <c r="I95" s="139"/>
      <c r="L95" s="31"/>
      <c r="M95" s="140"/>
      <c r="T95" s="52"/>
      <c r="AT95" s="16" t="s">
        <v>129</v>
      </c>
      <c r="AU95" s="16" t="s">
        <v>125</v>
      </c>
    </row>
    <row r="96" spans="2:65" s="12" customFormat="1" ht="10">
      <c r="B96" s="143"/>
      <c r="D96" s="141" t="s">
        <v>131</v>
      </c>
      <c r="E96" s="144" t="s">
        <v>3</v>
      </c>
      <c r="F96" s="145" t="s">
        <v>132</v>
      </c>
      <c r="H96" s="146">
        <v>11.7</v>
      </c>
      <c r="I96" s="147"/>
      <c r="L96" s="143"/>
      <c r="M96" s="148"/>
      <c r="T96" s="149"/>
      <c r="AT96" s="144" t="s">
        <v>131</v>
      </c>
      <c r="AU96" s="144" t="s">
        <v>125</v>
      </c>
      <c r="AV96" s="12" t="s">
        <v>79</v>
      </c>
      <c r="AW96" s="12" t="s">
        <v>33</v>
      </c>
      <c r="AX96" s="12" t="s">
        <v>77</v>
      </c>
      <c r="AY96" s="144" t="s">
        <v>116</v>
      </c>
    </row>
    <row r="97" spans="2:65" s="1" customFormat="1" ht="62.75" customHeight="1">
      <c r="B97" s="122"/>
      <c r="C97" s="123" t="s">
        <v>79</v>
      </c>
      <c r="D97" s="123" t="s">
        <v>120</v>
      </c>
      <c r="E97" s="124" t="s">
        <v>133</v>
      </c>
      <c r="F97" s="125" t="s">
        <v>134</v>
      </c>
      <c r="G97" s="126" t="s">
        <v>123</v>
      </c>
      <c r="H97" s="127">
        <v>393</v>
      </c>
      <c r="I97" s="128"/>
      <c r="J97" s="129">
        <f>ROUND(I97*H97,2)</f>
        <v>0</v>
      </c>
      <c r="K97" s="130"/>
      <c r="L97" s="31"/>
      <c r="M97" s="131" t="s">
        <v>3</v>
      </c>
      <c r="N97" s="132" t="s">
        <v>43</v>
      </c>
      <c r="P97" s="133">
        <f>O97*H97</f>
        <v>0</v>
      </c>
      <c r="Q97" s="133">
        <v>0</v>
      </c>
      <c r="R97" s="133">
        <f>Q97*H97</f>
        <v>0</v>
      </c>
      <c r="S97" s="133">
        <v>0.26</v>
      </c>
      <c r="T97" s="134">
        <f>S97*H97</f>
        <v>102.18</v>
      </c>
      <c r="AR97" s="135" t="s">
        <v>124</v>
      </c>
      <c r="AT97" s="135" t="s">
        <v>120</v>
      </c>
      <c r="AU97" s="135" t="s">
        <v>125</v>
      </c>
      <c r="AY97" s="16" t="s">
        <v>116</v>
      </c>
      <c r="BE97" s="136">
        <f>IF(N97="základní",J97,0)</f>
        <v>0</v>
      </c>
      <c r="BF97" s="136">
        <f>IF(N97="snížená",J97,0)</f>
        <v>0</v>
      </c>
      <c r="BG97" s="136">
        <f>IF(N97="zákl. přenesená",J97,0)</f>
        <v>0</v>
      </c>
      <c r="BH97" s="136">
        <f>IF(N97="sníž. přenesená",J97,0)</f>
        <v>0</v>
      </c>
      <c r="BI97" s="136">
        <f>IF(N97="nulová",J97,0)</f>
        <v>0</v>
      </c>
      <c r="BJ97" s="16" t="s">
        <v>77</v>
      </c>
      <c r="BK97" s="136">
        <f>ROUND(I97*H97,2)</f>
        <v>0</v>
      </c>
      <c r="BL97" s="16" t="s">
        <v>124</v>
      </c>
      <c r="BM97" s="135" t="s">
        <v>135</v>
      </c>
    </row>
    <row r="98" spans="2:65" s="1" customFormat="1" ht="10">
      <c r="B98" s="31"/>
      <c r="D98" s="137" t="s">
        <v>127</v>
      </c>
      <c r="F98" s="138" t="s">
        <v>136</v>
      </c>
      <c r="I98" s="139"/>
      <c r="L98" s="31"/>
      <c r="M98" s="140"/>
      <c r="T98" s="52"/>
      <c r="AT98" s="16" t="s">
        <v>127</v>
      </c>
      <c r="AU98" s="16" t="s">
        <v>125</v>
      </c>
    </row>
    <row r="99" spans="2:65" s="1" customFormat="1" ht="18">
      <c r="B99" s="31"/>
      <c r="D99" s="141" t="s">
        <v>129</v>
      </c>
      <c r="F99" s="142" t="s">
        <v>137</v>
      </c>
      <c r="I99" s="139"/>
      <c r="L99" s="31"/>
      <c r="M99" s="140"/>
      <c r="T99" s="52"/>
      <c r="AT99" s="16" t="s">
        <v>129</v>
      </c>
      <c r="AU99" s="16" t="s">
        <v>125</v>
      </c>
    </row>
    <row r="100" spans="2:65" s="1" customFormat="1" ht="66.75" customHeight="1">
      <c r="B100" s="122"/>
      <c r="C100" s="123" t="s">
        <v>125</v>
      </c>
      <c r="D100" s="123" t="s">
        <v>120</v>
      </c>
      <c r="E100" s="124" t="s">
        <v>138</v>
      </c>
      <c r="F100" s="125" t="s">
        <v>139</v>
      </c>
      <c r="G100" s="126" t="s">
        <v>123</v>
      </c>
      <c r="H100" s="127">
        <v>393</v>
      </c>
      <c r="I100" s="128"/>
      <c r="J100" s="129">
        <f>ROUND(I100*H100,2)</f>
        <v>0</v>
      </c>
      <c r="K100" s="130"/>
      <c r="L100" s="31"/>
      <c r="M100" s="131" t="s">
        <v>3</v>
      </c>
      <c r="N100" s="132" t="s">
        <v>43</v>
      </c>
      <c r="P100" s="133">
        <f>O100*H100</f>
        <v>0</v>
      </c>
      <c r="Q100" s="133">
        <v>0</v>
      </c>
      <c r="R100" s="133">
        <f>Q100*H100</f>
        <v>0</v>
      </c>
      <c r="S100" s="133">
        <v>0.44</v>
      </c>
      <c r="T100" s="134">
        <f>S100*H100</f>
        <v>172.92</v>
      </c>
      <c r="AR100" s="135" t="s">
        <v>124</v>
      </c>
      <c r="AT100" s="135" t="s">
        <v>120</v>
      </c>
      <c r="AU100" s="135" t="s">
        <v>125</v>
      </c>
      <c r="AY100" s="16" t="s">
        <v>116</v>
      </c>
      <c r="BE100" s="136">
        <f>IF(N100="základní",J100,0)</f>
        <v>0</v>
      </c>
      <c r="BF100" s="136">
        <f>IF(N100="snížená",J100,0)</f>
        <v>0</v>
      </c>
      <c r="BG100" s="136">
        <f>IF(N100="zákl. přenesená",J100,0)</f>
        <v>0</v>
      </c>
      <c r="BH100" s="136">
        <f>IF(N100="sníž. přenesená",J100,0)</f>
        <v>0</v>
      </c>
      <c r="BI100" s="136">
        <f>IF(N100="nulová",J100,0)</f>
        <v>0</v>
      </c>
      <c r="BJ100" s="16" t="s">
        <v>77</v>
      </c>
      <c r="BK100" s="136">
        <f>ROUND(I100*H100,2)</f>
        <v>0</v>
      </c>
      <c r="BL100" s="16" t="s">
        <v>124</v>
      </c>
      <c r="BM100" s="135" t="s">
        <v>140</v>
      </c>
    </row>
    <row r="101" spans="2:65" s="1" customFormat="1" ht="10">
      <c r="B101" s="31"/>
      <c r="D101" s="137" t="s">
        <v>127</v>
      </c>
      <c r="F101" s="138" t="s">
        <v>141</v>
      </c>
      <c r="I101" s="139"/>
      <c r="L101" s="31"/>
      <c r="M101" s="140"/>
      <c r="T101" s="52"/>
      <c r="AT101" s="16" t="s">
        <v>127</v>
      </c>
      <c r="AU101" s="16" t="s">
        <v>125</v>
      </c>
    </row>
    <row r="102" spans="2:65" s="1" customFormat="1" ht="49" customHeight="1">
      <c r="B102" s="122"/>
      <c r="C102" s="123" t="s">
        <v>124</v>
      </c>
      <c r="D102" s="123" t="s">
        <v>120</v>
      </c>
      <c r="E102" s="124" t="s">
        <v>142</v>
      </c>
      <c r="F102" s="125" t="s">
        <v>143</v>
      </c>
      <c r="G102" s="126" t="s">
        <v>144</v>
      </c>
      <c r="H102" s="127">
        <v>25</v>
      </c>
      <c r="I102" s="128"/>
      <c r="J102" s="129">
        <f>ROUND(I102*H102,2)</f>
        <v>0</v>
      </c>
      <c r="K102" s="130"/>
      <c r="L102" s="31"/>
      <c r="M102" s="131" t="s">
        <v>3</v>
      </c>
      <c r="N102" s="132" t="s">
        <v>43</v>
      </c>
      <c r="P102" s="133">
        <f>O102*H102</f>
        <v>0</v>
      </c>
      <c r="Q102" s="133">
        <v>0</v>
      </c>
      <c r="R102" s="133">
        <f>Q102*H102</f>
        <v>0</v>
      </c>
      <c r="S102" s="133">
        <v>0.20499999999999999</v>
      </c>
      <c r="T102" s="134">
        <f>S102*H102</f>
        <v>5.125</v>
      </c>
      <c r="AR102" s="135" t="s">
        <v>124</v>
      </c>
      <c r="AT102" s="135" t="s">
        <v>120</v>
      </c>
      <c r="AU102" s="135" t="s">
        <v>125</v>
      </c>
      <c r="AY102" s="16" t="s">
        <v>116</v>
      </c>
      <c r="BE102" s="136">
        <f>IF(N102="základní",J102,0)</f>
        <v>0</v>
      </c>
      <c r="BF102" s="136">
        <f>IF(N102="snížená",J102,0)</f>
        <v>0</v>
      </c>
      <c r="BG102" s="136">
        <f>IF(N102="zákl. přenesená",J102,0)</f>
        <v>0</v>
      </c>
      <c r="BH102" s="136">
        <f>IF(N102="sníž. přenesená",J102,0)</f>
        <v>0</v>
      </c>
      <c r="BI102" s="136">
        <f>IF(N102="nulová",J102,0)</f>
        <v>0</v>
      </c>
      <c r="BJ102" s="16" t="s">
        <v>77</v>
      </c>
      <c r="BK102" s="136">
        <f>ROUND(I102*H102,2)</f>
        <v>0</v>
      </c>
      <c r="BL102" s="16" t="s">
        <v>124</v>
      </c>
      <c r="BM102" s="135" t="s">
        <v>145</v>
      </c>
    </row>
    <row r="103" spans="2:65" s="11" customFormat="1" ht="20.9" customHeight="1">
      <c r="B103" s="110"/>
      <c r="D103" s="111" t="s">
        <v>71</v>
      </c>
      <c r="E103" s="120" t="s">
        <v>146</v>
      </c>
      <c r="F103" s="120" t="s">
        <v>147</v>
      </c>
      <c r="I103" s="113"/>
      <c r="J103" s="121">
        <f>BK103</f>
        <v>0</v>
      </c>
      <c r="L103" s="110"/>
      <c r="M103" s="115"/>
      <c r="P103" s="116">
        <f>SUM(P104:P107)</f>
        <v>0</v>
      </c>
      <c r="R103" s="116">
        <f>SUM(R104:R107)</f>
        <v>0</v>
      </c>
      <c r="T103" s="117">
        <f>SUM(T104:T107)</f>
        <v>0</v>
      </c>
      <c r="AR103" s="111" t="s">
        <v>77</v>
      </c>
      <c r="AT103" s="118" t="s">
        <v>71</v>
      </c>
      <c r="AU103" s="118" t="s">
        <v>79</v>
      </c>
      <c r="AY103" s="111" t="s">
        <v>116</v>
      </c>
      <c r="BK103" s="119">
        <f>SUM(BK104:BK107)</f>
        <v>0</v>
      </c>
    </row>
    <row r="104" spans="2:65" s="1" customFormat="1" ht="33" customHeight="1">
      <c r="B104" s="122"/>
      <c r="C104" s="123" t="s">
        <v>148</v>
      </c>
      <c r="D104" s="123" t="s">
        <v>120</v>
      </c>
      <c r="E104" s="124" t="s">
        <v>149</v>
      </c>
      <c r="F104" s="125" t="s">
        <v>150</v>
      </c>
      <c r="G104" s="126" t="s">
        <v>151</v>
      </c>
      <c r="H104" s="127">
        <v>128.35499999999999</v>
      </c>
      <c r="I104" s="128"/>
      <c r="J104" s="129">
        <f>ROUND(I104*H104,2)</f>
        <v>0</v>
      </c>
      <c r="K104" s="130"/>
      <c r="L104" s="31"/>
      <c r="M104" s="131" t="s">
        <v>3</v>
      </c>
      <c r="N104" s="132" t="s">
        <v>43</v>
      </c>
      <c r="P104" s="133">
        <f>O104*H104</f>
        <v>0</v>
      </c>
      <c r="Q104" s="133">
        <v>0</v>
      </c>
      <c r="R104" s="133">
        <f>Q104*H104</f>
        <v>0</v>
      </c>
      <c r="S104" s="133">
        <v>0</v>
      </c>
      <c r="T104" s="134">
        <f>S104*H104</f>
        <v>0</v>
      </c>
      <c r="AR104" s="135" t="s">
        <v>124</v>
      </c>
      <c r="AT104" s="135" t="s">
        <v>120</v>
      </c>
      <c r="AU104" s="135" t="s">
        <v>125</v>
      </c>
      <c r="AY104" s="16" t="s">
        <v>116</v>
      </c>
      <c r="BE104" s="136">
        <f>IF(N104="základní",J104,0)</f>
        <v>0</v>
      </c>
      <c r="BF104" s="136">
        <f>IF(N104="snížená",J104,0)</f>
        <v>0</v>
      </c>
      <c r="BG104" s="136">
        <f>IF(N104="zákl. přenesená",J104,0)</f>
        <v>0</v>
      </c>
      <c r="BH104" s="136">
        <f>IF(N104="sníž. přenesená",J104,0)</f>
        <v>0</v>
      </c>
      <c r="BI104" s="136">
        <f>IF(N104="nulová",J104,0)</f>
        <v>0</v>
      </c>
      <c r="BJ104" s="16" t="s">
        <v>77</v>
      </c>
      <c r="BK104" s="136">
        <f>ROUND(I104*H104,2)</f>
        <v>0</v>
      </c>
      <c r="BL104" s="16" t="s">
        <v>124</v>
      </c>
      <c r="BM104" s="135" t="s">
        <v>152</v>
      </c>
    </row>
    <row r="105" spans="2:65" s="1" customFormat="1" ht="10">
      <c r="B105" s="31"/>
      <c r="D105" s="137" t="s">
        <v>127</v>
      </c>
      <c r="F105" s="138" t="s">
        <v>153</v>
      </c>
      <c r="I105" s="139"/>
      <c r="L105" s="31"/>
      <c r="M105" s="140"/>
      <c r="T105" s="52"/>
      <c r="AT105" s="16" t="s">
        <v>127</v>
      </c>
      <c r="AU105" s="16" t="s">
        <v>125</v>
      </c>
    </row>
    <row r="106" spans="2:65" s="1" customFormat="1" ht="54">
      <c r="B106" s="31"/>
      <c r="D106" s="141" t="s">
        <v>129</v>
      </c>
      <c r="F106" s="142" t="s">
        <v>154</v>
      </c>
      <c r="I106" s="139"/>
      <c r="L106" s="31"/>
      <c r="M106" s="140"/>
      <c r="T106" s="52"/>
      <c r="AT106" s="16" t="s">
        <v>129</v>
      </c>
      <c r="AU106" s="16" t="s">
        <v>125</v>
      </c>
    </row>
    <row r="107" spans="2:65" s="12" customFormat="1" ht="10">
      <c r="B107" s="143"/>
      <c r="D107" s="141" t="s">
        <v>131</v>
      </c>
      <c r="E107" s="144" t="s">
        <v>3</v>
      </c>
      <c r="F107" s="145" t="s">
        <v>155</v>
      </c>
      <c r="H107" s="146">
        <v>128.35499999999999</v>
      </c>
      <c r="I107" s="147"/>
      <c r="L107" s="143"/>
      <c r="M107" s="148"/>
      <c r="T107" s="149"/>
      <c r="AT107" s="144" t="s">
        <v>131</v>
      </c>
      <c r="AU107" s="144" t="s">
        <v>125</v>
      </c>
      <c r="AV107" s="12" t="s">
        <v>79</v>
      </c>
      <c r="AW107" s="12" t="s">
        <v>33</v>
      </c>
      <c r="AX107" s="12" t="s">
        <v>77</v>
      </c>
      <c r="AY107" s="144" t="s">
        <v>116</v>
      </c>
    </row>
    <row r="108" spans="2:65" s="11" customFormat="1" ht="20.9" customHeight="1">
      <c r="B108" s="110"/>
      <c r="D108" s="111" t="s">
        <v>71</v>
      </c>
      <c r="E108" s="120" t="s">
        <v>156</v>
      </c>
      <c r="F108" s="120" t="s">
        <v>157</v>
      </c>
      <c r="I108" s="113"/>
      <c r="J108" s="121">
        <f>BK108</f>
        <v>0</v>
      </c>
      <c r="L108" s="110"/>
      <c r="M108" s="115"/>
      <c r="P108" s="116">
        <f>SUM(P109:P116)</f>
        <v>0</v>
      </c>
      <c r="R108" s="116">
        <f>SUM(R109:R116)</f>
        <v>0</v>
      </c>
      <c r="T108" s="117">
        <f>SUM(T109:T116)</f>
        <v>0</v>
      </c>
      <c r="AR108" s="111" t="s">
        <v>77</v>
      </c>
      <c r="AT108" s="118" t="s">
        <v>71</v>
      </c>
      <c r="AU108" s="118" t="s">
        <v>79</v>
      </c>
      <c r="AY108" s="111" t="s">
        <v>116</v>
      </c>
      <c r="BK108" s="119">
        <f>SUM(BK109:BK116)</f>
        <v>0</v>
      </c>
    </row>
    <row r="109" spans="2:65" s="1" customFormat="1" ht="44.25" customHeight="1">
      <c r="B109" s="122"/>
      <c r="C109" s="123" t="s">
        <v>158</v>
      </c>
      <c r="D109" s="123" t="s">
        <v>120</v>
      </c>
      <c r="E109" s="124" t="s">
        <v>159</v>
      </c>
      <c r="F109" s="125" t="s">
        <v>160</v>
      </c>
      <c r="G109" s="126" t="s">
        <v>151</v>
      </c>
      <c r="H109" s="127">
        <v>3.48</v>
      </c>
      <c r="I109" s="128"/>
      <c r="J109" s="129">
        <f>ROUND(I109*H109,2)</f>
        <v>0</v>
      </c>
      <c r="K109" s="130"/>
      <c r="L109" s="31"/>
      <c r="M109" s="131" t="s">
        <v>3</v>
      </c>
      <c r="N109" s="132" t="s">
        <v>43</v>
      </c>
      <c r="P109" s="133">
        <f>O109*H109</f>
        <v>0</v>
      </c>
      <c r="Q109" s="133">
        <v>0</v>
      </c>
      <c r="R109" s="133">
        <f>Q109*H109</f>
        <v>0</v>
      </c>
      <c r="S109" s="133">
        <v>0</v>
      </c>
      <c r="T109" s="134">
        <f>S109*H109</f>
        <v>0</v>
      </c>
      <c r="AR109" s="135" t="s">
        <v>124</v>
      </c>
      <c r="AT109" s="135" t="s">
        <v>120</v>
      </c>
      <c r="AU109" s="135" t="s">
        <v>125</v>
      </c>
      <c r="AY109" s="16" t="s">
        <v>116</v>
      </c>
      <c r="BE109" s="136">
        <f>IF(N109="základní",J109,0)</f>
        <v>0</v>
      </c>
      <c r="BF109" s="136">
        <f>IF(N109="snížená",J109,0)</f>
        <v>0</v>
      </c>
      <c r="BG109" s="136">
        <f>IF(N109="zákl. přenesená",J109,0)</f>
        <v>0</v>
      </c>
      <c r="BH109" s="136">
        <f>IF(N109="sníž. přenesená",J109,0)</f>
        <v>0</v>
      </c>
      <c r="BI109" s="136">
        <f>IF(N109="nulová",J109,0)</f>
        <v>0</v>
      </c>
      <c r="BJ109" s="16" t="s">
        <v>77</v>
      </c>
      <c r="BK109" s="136">
        <f>ROUND(I109*H109,2)</f>
        <v>0</v>
      </c>
      <c r="BL109" s="16" t="s">
        <v>124</v>
      </c>
      <c r="BM109" s="135" t="s">
        <v>161</v>
      </c>
    </row>
    <row r="110" spans="2:65" s="1" customFormat="1" ht="10">
      <c r="B110" s="31"/>
      <c r="D110" s="137" t="s">
        <v>127</v>
      </c>
      <c r="F110" s="138" t="s">
        <v>162</v>
      </c>
      <c r="I110" s="139"/>
      <c r="L110" s="31"/>
      <c r="M110" s="140"/>
      <c r="T110" s="52"/>
      <c r="AT110" s="16" t="s">
        <v>127</v>
      </c>
      <c r="AU110" s="16" t="s">
        <v>125</v>
      </c>
    </row>
    <row r="111" spans="2:65" s="1" customFormat="1" ht="18">
      <c r="B111" s="31"/>
      <c r="D111" s="141" t="s">
        <v>129</v>
      </c>
      <c r="F111" s="142" t="s">
        <v>163</v>
      </c>
      <c r="I111" s="139"/>
      <c r="L111" s="31"/>
      <c r="M111" s="140"/>
      <c r="T111" s="52"/>
      <c r="AT111" s="16" t="s">
        <v>129</v>
      </c>
      <c r="AU111" s="16" t="s">
        <v>125</v>
      </c>
    </row>
    <row r="112" spans="2:65" s="12" customFormat="1" ht="10">
      <c r="B112" s="143"/>
      <c r="D112" s="141" t="s">
        <v>131</v>
      </c>
      <c r="E112" s="144" t="s">
        <v>3</v>
      </c>
      <c r="F112" s="145" t="s">
        <v>164</v>
      </c>
      <c r="H112" s="146">
        <v>3.48</v>
      </c>
      <c r="I112" s="147"/>
      <c r="L112" s="143"/>
      <c r="M112" s="148"/>
      <c r="T112" s="149"/>
      <c r="AT112" s="144" t="s">
        <v>131</v>
      </c>
      <c r="AU112" s="144" t="s">
        <v>125</v>
      </c>
      <c r="AV112" s="12" t="s">
        <v>79</v>
      </c>
      <c r="AW112" s="12" t="s">
        <v>33</v>
      </c>
      <c r="AX112" s="12" t="s">
        <v>77</v>
      </c>
      <c r="AY112" s="144" t="s">
        <v>116</v>
      </c>
    </row>
    <row r="113" spans="2:65" s="1" customFormat="1" ht="44.25" customHeight="1">
      <c r="B113" s="122"/>
      <c r="C113" s="123" t="s">
        <v>165</v>
      </c>
      <c r="D113" s="123" t="s">
        <v>120</v>
      </c>
      <c r="E113" s="124" t="s">
        <v>166</v>
      </c>
      <c r="F113" s="125" t="s">
        <v>167</v>
      </c>
      <c r="G113" s="126" t="s">
        <v>151</v>
      </c>
      <c r="H113" s="127">
        <v>13.118</v>
      </c>
      <c r="I113" s="128"/>
      <c r="J113" s="129">
        <f>ROUND(I113*H113,2)</f>
        <v>0</v>
      </c>
      <c r="K113" s="130"/>
      <c r="L113" s="31"/>
      <c r="M113" s="131" t="s">
        <v>3</v>
      </c>
      <c r="N113" s="132" t="s">
        <v>43</v>
      </c>
      <c r="P113" s="133">
        <f>O113*H113</f>
        <v>0</v>
      </c>
      <c r="Q113" s="133">
        <v>0</v>
      </c>
      <c r="R113" s="133">
        <f>Q113*H113</f>
        <v>0</v>
      </c>
      <c r="S113" s="133">
        <v>0</v>
      </c>
      <c r="T113" s="134">
        <f>S113*H113</f>
        <v>0</v>
      </c>
      <c r="AR113" s="135" t="s">
        <v>124</v>
      </c>
      <c r="AT113" s="135" t="s">
        <v>120</v>
      </c>
      <c r="AU113" s="135" t="s">
        <v>125</v>
      </c>
      <c r="AY113" s="16" t="s">
        <v>116</v>
      </c>
      <c r="BE113" s="136">
        <f>IF(N113="základní",J113,0)</f>
        <v>0</v>
      </c>
      <c r="BF113" s="136">
        <f>IF(N113="snížená",J113,0)</f>
        <v>0</v>
      </c>
      <c r="BG113" s="136">
        <f>IF(N113="zákl. přenesená",J113,0)</f>
        <v>0</v>
      </c>
      <c r="BH113" s="136">
        <f>IF(N113="sníž. přenesená",J113,0)</f>
        <v>0</v>
      </c>
      <c r="BI113" s="136">
        <f>IF(N113="nulová",J113,0)</f>
        <v>0</v>
      </c>
      <c r="BJ113" s="16" t="s">
        <v>77</v>
      </c>
      <c r="BK113" s="136">
        <f>ROUND(I113*H113,2)</f>
        <v>0</v>
      </c>
      <c r="BL113" s="16" t="s">
        <v>124</v>
      </c>
      <c r="BM113" s="135" t="s">
        <v>168</v>
      </c>
    </row>
    <row r="114" spans="2:65" s="1" customFormat="1" ht="10">
      <c r="B114" s="31"/>
      <c r="D114" s="137" t="s">
        <v>127</v>
      </c>
      <c r="F114" s="138" t="s">
        <v>169</v>
      </c>
      <c r="I114" s="139"/>
      <c r="L114" s="31"/>
      <c r="M114" s="140"/>
      <c r="T114" s="52"/>
      <c r="AT114" s="16" t="s">
        <v>127</v>
      </c>
      <c r="AU114" s="16" t="s">
        <v>125</v>
      </c>
    </row>
    <row r="115" spans="2:65" s="1" customFormat="1" ht="18">
      <c r="B115" s="31"/>
      <c r="D115" s="141" t="s">
        <v>129</v>
      </c>
      <c r="F115" s="142" t="s">
        <v>170</v>
      </c>
      <c r="I115" s="139"/>
      <c r="L115" s="31"/>
      <c r="M115" s="140"/>
      <c r="T115" s="52"/>
      <c r="AT115" s="16" t="s">
        <v>129</v>
      </c>
      <c r="AU115" s="16" t="s">
        <v>125</v>
      </c>
    </row>
    <row r="116" spans="2:65" s="12" customFormat="1" ht="10">
      <c r="B116" s="143"/>
      <c r="D116" s="141" t="s">
        <v>131</v>
      </c>
      <c r="E116" s="144" t="s">
        <v>3</v>
      </c>
      <c r="F116" s="145" t="s">
        <v>171</v>
      </c>
      <c r="H116" s="146">
        <v>13.118</v>
      </c>
      <c r="I116" s="147"/>
      <c r="L116" s="143"/>
      <c r="M116" s="148"/>
      <c r="T116" s="149"/>
      <c r="AT116" s="144" t="s">
        <v>131</v>
      </c>
      <c r="AU116" s="144" t="s">
        <v>125</v>
      </c>
      <c r="AV116" s="12" t="s">
        <v>79</v>
      </c>
      <c r="AW116" s="12" t="s">
        <v>33</v>
      </c>
      <c r="AX116" s="12" t="s">
        <v>77</v>
      </c>
      <c r="AY116" s="144" t="s">
        <v>116</v>
      </c>
    </row>
    <row r="117" spans="2:65" s="11" customFormat="1" ht="20.9" customHeight="1">
      <c r="B117" s="110"/>
      <c r="D117" s="111" t="s">
        <v>71</v>
      </c>
      <c r="E117" s="120" t="s">
        <v>172</v>
      </c>
      <c r="F117" s="120" t="s">
        <v>173</v>
      </c>
      <c r="I117" s="113"/>
      <c r="J117" s="121">
        <f>BK117</f>
        <v>0</v>
      </c>
      <c r="L117" s="110"/>
      <c r="M117" s="115"/>
      <c r="P117" s="116">
        <f>SUM(P118:P127)</f>
        <v>0</v>
      </c>
      <c r="R117" s="116">
        <f>SUM(R118:R127)</f>
        <v>0</v>
      </c>
      <c r="T117" s="117">
        <f>SUM(T118:T127)</f>
        <v>0</v>
      </c>
      <c r="AR117" s="111" t="s">
        <v>77</v>
      </c>
      <c r="AT117" s="118" t="s">
        <v>71</v>
      </c>
      <c r="AU117" s="118" t="s">
        <v>79</v>
      </c>
      <c r="AY117" s="111" t="s">
        <v>116</v>
      </c>
      <c r="BK117" s="119">
        <f>SUM(BK118:BK127)</f>
        <v>0</v>
      </c>
    </row>
    <row r="118" spans="2:65" s="1" customFormat="1" ht="62.75" customHeight="1">
      <c r="B118" s="122"/>
      <c r="C118" s="123" t="s">
        <v>174</v>
      </c>
      <c r="D118" s="123" t="s">
        <v>120</v>
      </c>
      <c r="E118" s="124" t="s">
        <v>175</v>
      </c>
      <c r="F118" s="125" t="s">
        <v>176</v>
      </c>
      <c r="G118" s="126" t="s">
        <v>151</v>
      </c>
      <c r="H118" s="127">
        <v>120.783</v>
      </c>
      <c r="I118" s="128"/>
      <c r="J118" s="129">
        <f>ROUND(I118*H118,2)</f>
        <v>0</v>
      </c>
      <c r="K118" s="130"/>
      <c r="L118" s="31"/>
      <c r="M118" s="131" t="s">
        <v>3</v>
      </c>
      <c r="N118" s="132" t="s">
        <v>43</v>
      </c>
      <c r="P118" s="133">
        <f>O118*H118</f>
        <v>0</v>
      </c>
      <c r="Q118" s="133">
        <v>0</v>
      </c>
      <c r="R118" s="133">
        <f>Q118*H118</f>
        <v>0</v>
      </c>
      <c r="S118" s="133">
        <v>0</v>
      </c>
      <c r="T118" s="134">
        <f>S118*H118</f>
        <v>0</v>
      </c>
      <c r="AR118" s="135" t="s">
        <v>124</v>
      </c>
      <c r="AT118" s="135" t="s">
        <v>120</v>
      </c>
      <c r="AU118" s="135" t="s">
        <v>125</v>
      </c>
      <c r="AY118" s="16" t="s">
        <v>116</v>
      </c>
      <c r="BE118" s="136">
        <f>IF(N118="základní",J118,0)</f>
        <v>0</v>
      </c>
      <c r="BF118" s="136">
        <f>IF(N118="snížená",J118,0)</f>
        <v>0</v>
      </c>
      <c r="BG118" s="136">
        <f>IF(N118="zákl. přenesená",J118,0)</f>
        <v>0</v>
      </c>
      <c r="BH118" s="136">
        <f>IF(N118="sníž. přenesená",J118,0)</f>
        <v>0</v>
      </c>
      <c r="BI118" s="136">
        <f>IF(N118="nulová",J118,0)</f>
        <v>0</v>
      </c>
      <c r="BJ118" s="16" t="s">
        <v>77</v>
      </c>
      <c r="BK118" s="136">
        <f>ROUND(I118*H118,2)</f>
        <v>0</v>
      </c>
      <c r="BL118" s="16" t="s">
        <v>124</v>
      </c>
      <c r="BM118" s="135" t="s">
        <v>177</v>
      </c>
    </row>
    <row r="119" spans="2:65" s="1" customFormat="1" ht="10">
      <c r="B119" s="31"/>
      <c r="D119" s="137" t="s">
        <v>127</v>
      </c>
      <c r="F119" s="138" t="s">
        <v>178</v>
      </c>
      <c r="I119" s="139"/>
      <c r="L119" s="31"/>
      <c r="M119" s="140"/>
      <c r="T119" s="52"/>
      <c r="AT119" s="16" t="s">
        <v>127</v>
      </c>
      <c r="AU119" s="16" t="s">
        <v>125</v>
      </c>
    </row>
    <row r="120" spans="2:65" s="1" customFormat="1" ht="18">
      <c r="B120" s="31"/>
      <c r="D120" s="141" t="s">
        <v>129</v>
      </c>
      <c r="F120" s="142" t="s">
        <v>179</v>
      </c>
      <c r="I120" s="139"/>
      <c r="L120" s="31"/>
      <c r="M120" s="140"/>
      <c r="T120" s="52"/>
      <c r="AT120" s="16" t="s">
        <v>129</v>
      </c>
      <c r="AU120" s="16" t="s">
        <v>125</v>
      </c>
    </row>
    <row r="121" spans="2:65" s="12" customFormat="1" ht="10">
      <c r="B121" s="143"/>
      <c r="D121" s="141" t="s">
        <v>131</v>
      </c>
      <c r="E121" s="144" t="s">
        <v>3</v>
      </c>
      <c r="F121" s="145" t="s">
        <v>180</v>
      </c>
      <c r="H121" s="146">
        <v>120.783</v>
      </c>
      <c r="I121" s="147"/>
      <c r="L121" s="143"/>
      <c r="M121" s="148"/>
      <c r="T121" s="149"/>
      <c r="AT121" s="144" t="s">
        <v>131</v>
      </c>
      <c r="AU121" s="144" t="s">
        <v>125</v>
      </c>
      <c r="AV121" s="12" t="s">
        <v>79</v>
      </c>
      <c r="AW121" s="12" t="s">
        <v>33</v>
      </c>
      <c r="AX121" s="12" t="s">
        <v>77</v>
      </c>
      <c r="AY121" s="144" t="s">
        <v>116</v>
      </c>
    </row>
    <row r="122" spans="2:65" s="1" customFormat="1" ht="66.75" customHeight="1">
      <c r="B122" s="122"/>
      <c r="C122" s="123" t="s">
        <v>181</v>
      </c>
      <c r="D122" s="123" t="s">
        <v>120</v>
      </c>
      <c r="E122" s="124" t="s">
        <v>182</v>
      </c>
      <c r="F122" s="125" t="s">
        <v>183</v>
      </c>
      <c r="G122" s="126" t="s">
        <v>151</v>
      </c>
      <c r="H122" s="127">
        <v>120.783</v>
      </c>
      <c r="I122" s="128"/>
      <c r="J122" s="129">
        <f>ROUND(I122*H122,2)</f>
        <v>0</v>
      </c>
      <c r="K122" s="130"/>
      <c r="L122" s="31"/>
      <c r="M122" s="131" t="s">
        <v>3</v>
      </c>
      <c r="N122" s="132" t="s">
        <v>43</v>
      </c>
      <c r="P122" s="133">
        <f>O122*H122</f>
        <v>0</v>
      </c>
      <c r="Q122" s="133">
        <v>0</v>
      </c>
      <c r="R122" s="133">
        <f>Q122*H122</f>
        <v>0</v>
      </c>
      <c r="S122" s="133">
        <v>0</v>
      </c>
      <c r="T122" s="134">
        <f>S122*H122</f>
        <v>0</v>
      </c>
      <c r="AR122" s="135" t="s">
        <v>124</v>
      </c>
      <c r="AT122" s="135" t="s">
        <v>120</v>
      </c>
      <c r="AU122" s="135" t="s">
        <v>125</v>
      </c>
      <c r="AY122" s="16" t="s">
        <v>116</v>
      </c>
      <c r="BE122" s="136">
        <f>IF(N122="základní",J122,0)</f>
        <v>0</v>
      </c>
      <c r="BF122" s="136">
        <f>IF(N122="snížená",J122,0)</f>
        <v>0</v>
      </c>
      <c r="BG122" s="136">
        <f>IF(N122="zákl. přenesená",J122,0)</f>
        <v>0</v>
      </c>
      <c r="BH122" s="136">
        <f>IF(N122="sníž. přenesená",J122,0)</f>
        <v>0</v>
      </c>
      <c r="BI122" s="136">
        <f>IF(N122="nulová",J122,0)</f>
        <v>0</v>
      </c>
      <c r="BJ122" s="16" t="s">
        <v>77</v>
      </c>
      <c r="BK122" s="136">
        <f>ROUND(I122*H122,2)</f>
        <v>0</v>
      </c>
      <c r="BL122" s="16" t="s">
        <v>124</v>
      </c>
      <c r="BM122" s="135" t="s">
        <v>184</v>
      </c>
    </row>
    <row r="123" spans="2:65" s="1" customFormat="1" ht="10">
      <c r="B123" s="31"/>
      <c r="D123" s="137" t="s">
        <v>127</v>
      </c>
      <c r="F123" s="138" t="s">
        <v>185</v>
      </c>
      <c r="I123" s="139"/>
      <c r="L123" s="31"/>
      <c r="M123" s="140"/>
      <c r="T123" s="52"/>
      <c r="AT123" s="16" t="s">
        <v>127</v>
      </c>
      <c r="AU123" s="16" t="s">
        <v>125</v>
      </c>
    </row>
    <row r="124" spans="2:65" s="1" customFormat="1" ht="18">
      <c r="B124" s="31"/>
      <c r="D124" s="141" t="s">
        <v>129</v>
      </c>
      <c r="F124" s="142" t="s">
        <v>186</v>
      </c>
      <c r="I124" s="139"/>
      <c r="L124" s="31"/>
      <c r="M124" s="140"/>
      <c r="T124" s="52"/>
      <c r="AT124" s="16" t="s">
        <v>129</v>
      </c>
      <c r="AU124" s="16" t="s">
        <v>125</v>
      </c>
    </row>
    <row r="125" spans="2:65" s="1" customFormat="1" ht="44.25" customHeight="1">
      <c r="B125" s="122"/>
      <c r="C125" s="123" t="s">
        <v>187</v>
      </c>
      <c r="D125" s="123" t="s">
        <v>120</v>
      </c>
      <c r="E125" s="124" t="s">
        <v>188</v>
      </c>
      <c r="F125" s="125" t="s">
        <v>189</v>
      </c>
      <c r="G125" s="126" t="s">
        <v>190</v>
      </c>
      <c r="H125" s="127">
        <v>205.33099999999999</v>
      </c>
      <c r="I125" s="128"/>
      <c r="J125" s="129">
        <f>ROUND(I125*H125,2)</f>
        <v>0</v>
      </c>
      <c r="K125" s="130"/>
      <c r="L125" s="31"/>
      <c r="M125" s="131" t="s">
        <v>3</v>
      </c>
      <c r="N125" s="132" t="s">
        <v>43</v>
      </c>
      <c r="P125" s="133">
        <f>O125*H125</f>
        <v>0</v>
      </c>
      <c r="Q125" s="133">
        <v>0</v>
      </c>
      <c r="R125" s="133">
        <f>Q125*H125</f>
        <v>0</v>
      </c>
      <c r="S125" s="133">
        <v>0</v>
      </c>
      <c r="T125" s="134">
        <f>S125*H125</f>
        <v>0</v>
      </c>
      <c r="AR125" s="135" t="s">
        <v>124</v>
      </c>
      <c r="AT125" s="135" t="s">
        <v>120</v>
      </c>
      <c r="AU125" s="135" t="s">
        <v>125</v>
      </c>
      <c r="AY125" s="16" t="s">
        <v>116</v>
      </c>
      <c r="BE125" s="136">
        <f>IF(N125="základní",J125,0)</f>
        <v>0</v>
      </c>
      <c r="BF125" s="136">
        <f>IF(N125="snížená",J125,0)</f>
        <v>0</v>
      </c>
      <c r="BG125" s="136">
        <f>IF(N125="zákl. přenesená",J125,0)</f>
        <v>0</v>
      </c>
      <c r="BH125" s="136">
        <f>IF(N125="sníž. přenesená",J125,0)</f>
        <v>0</v>
      </c>
      <c r="BI125" s="136">
        <f>IF(N125="nulová",J125,0)</f>
        <v>0</v>
      </c>
      <c r="BJ125" s="16" t="s">
        <v>77</v>
      </c>
      <c r="BK125" s="136">
        <f>ROUND(I125*H125,2)</f>
        <v>0</v>
      </c>
      <c r="BL125" s="16" t="s">
        <v>124</v>
      </c>
      <c r="BM125" s="135" t="s">
        <v>191</v>
      </c>
    </row>
    <row r="126" spans="2:65" s="1" customFormat="1" ht="10">
      <c r="B126" s="31"/>
      <c r="D126" s="137" t="s">
        <v>127</v>
      </c>
      <c r="F126" s="138" t="s">
        <v>192</v>
      </c>
      <c r="I126" s="139"/>
      <c r="L126" s="31"/>
      <c r="M126" s="140"/>
      <c r="T126" s="52"/>
      <c r="AT126" s="16" t="s">
        <v>127</v>
      </c>
      <c r="AU126" s="16" t="s">
        <v>125</v>
      </c>
    </row>
    <row r="127" spans="2:65" s="12" customFormat="1" ht="10">
      <c r="B127" s="143"/>
      <c r="D127" s="141" t="s">
        <v>131</v>
      </c>
      <c r="F127" s="145" t="s">
        <v>193</v>
      </c>
      <c r="H127" s="146">
        <v>205.33099999999999</v>
      </c>
      <c r="I127" s="147"/>
      <c r="L127" s="143"/>
      <c r="M127" s="148"/>
      <c r="T127" s="149"/>
      <c r="AT127" s="144" t="s">
        <v>131</v>
      </c>
      <c r="AU127" s="144" t="s">
        <v>125</v>
      </c>
      <c r="AV127" s="12" t="s">
        <v>79</v>
      </c>
      <c r="AW127" s="12" t="s">
        <v>4</v>
      </c>
      <c r="AX127" s="12" t="s">
        <v>77</v>
      </c>
      <c r="AY127" s="144" t="s">
        <v>116</v>
      </c>
    </row>
    <row r="128" spans="2:65" s="11" customFormat="1" ht="20.9" customHeight="1">
      <c r="B128" s="110"/>
      <c r="D128" s="111" t="s">
        <v>71</v>
      </c>
      <c r="E128" s="120" t="s">
        <v>194</v>
      </c>
      <c r="F128" s="120" t="s">
        <v>195</v>
      </c>
      <c r="I128" s="113"/>
      <c r="J128" s="121">
        <f>BK128</f>
        <v>0</v>
      </c>
      <c r="L128" s="110"/>
      <c r="M128" s="115"/>
      <c r="P128" s="116">
        <f>SUM(P129:P132)</f>
        <v>0</v>
      </c>
      <c r="R128" s="116">
        <f>SUM(R129:R132)</f>
        <v>0</v>
      </c>
      <c r="T128" s="117">
        <f>SUM(T129:T132)</f>
        <v>0</v>
      </c>
      <c r="AR128" s="111" t="s">
        <v>77</v>
      </c>
      <c r="AT128" s="118" t="s">
        <v>71</v>
      </c>
      <c r="AU128" s="118" t="s">
        <v>79</v>
      </c>
      <c r="AY128" s="111" t="s">
        <v>116</v>
      </c>
      <c r="BK128" s="119">
        <f>SUM(BK129:BK132)</f>
        <v>0</v>
      </c>
    </row>
    <row r="129" spans="2:65" s="1" customFormat="1" ht="44.25" customHeight="1">
      <c r="B129" s="122"/>
      <c r="C129" s="123" t="s">
        <v>118</v>
      </c>
      <c r="D129" s="123" t="s">
        <v>120</v>
      </c>
      <c r="E129" s="124" t="s">
        <v>196</v>
      </c>
      <c r="F129" s="125" t="s">
        <v>197</v>
      </c>
      <c r="G129" s="126" t="s">
        <v>151</v>
      </c>
      <c r="H129" s="127">
        <v>24.17</v>
      </c>
      <c r="I129" s="128"/>
      <c r="J129" s="129">
        <f>ROUND(I129*H129,2)</f>
        <v>0</v>
      </c>
      <c r="K129" s="130"/>
      <c r="L129" s="31"/>
      <c r="M129" s="131" t="s">
        <v>3</v>
      </c>
      <c r="N129" s="132" t="s">
        <v>43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124</v>
      </c>
      <c r="AT129" s="135" t="s">
        <v>120</v>
      </c>
      <c r="AU129" s="135" t="s">
        <v>125</v>
      </c>
      <c r="AY129" s="16" t="s">
        <v>116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6" t="s">
        <v>77</v>
      </c>
      <c r="BK129" s="136">
        <f>ROUND(I129*H129,2)</f>
        <v>0</v>
      </c>
      <c r="BL129" s="16" t="s">
        <v>124</v>
      </c>
      <c r="BM129" s="135" t="s">
        <v>198</v>
      </c>
    </row>
    <row r="130" spans="2:65" s="1" customFormat="1" ht="10">
      <c r="B130" s="31"/>
      <c r="D130" s="137" t="s">
        <v>127</v>
      </c>
      <c r="F130" s="138" t="s">
        <v>199</v>
      </c>
      <c r="I130" s="139"/>
      <c r="L130" s="31"/>
      <c r="M130" s="140"/>
      <c r="T130" s="52"/>
      <c r="AT130" s="16" t="s">
        <v>127</v>
      </c>
      <c r="AU130" s="16" t="s">
        <v>125</v>
      </c>
    </row>
    <row r="131" spans="2:65" s="1" customFormat="1" ht="18">
      <c r="B131" s="31"/>
      <c r="D131" s="141" t="s">
        <v>129</v>
      </c>
      <c r="F131" s="142" t="s">
        <v>200</v>
      </c>
      <c r="I131" s="139"/>
      <c r="L131" s="31"/>
      <c r="M131" s="140"/>
      <c r="T131" s="52"/>
      <c r="AT131" s="16" t="s">
        <v>129</v>
      </c>
      <c r="AU131" s="16" t="s">
        <v>125</v>
      </c>
    </row>
    <row r="132" spans="2:65" s="12" customFormat="1" ht="10">
      <c r="B132" s="143"/>
      <c r="D132" s="141" t="s">
        <v>131</v>
      </c>
      <c r="E132" s="144" t="s">
        <v>3</v>
      </c>
      <c r="F132" s="145" t="s">
        <v>201</v>
      </c>
      <c r="H132" s="146">
        <v>24.17</v>
      </c>
      <c r="I132" s="147"/>
      <c r="L132" s="143"/>
      <c r="M132" s="148"/>
      <c r="T132" s="149"/>
      <c r="AT132" s="144" t="s">
        <v>131</v>
      </c>
      <c r="AU132" s="144" t="s">
        <v>125</v>
      </c>
      <c r="AV132" s="12" t="s">
        <v>79</v>
      </c>
      <c r="AW132" s="12" t="s">
        <v>33</v>
      </c>
      <c r="AX132" s="12" t="s">
        <v>77</v>
      </c>
      <c r="AY132" s="144" t="s">
        <v>116</v>
      </c>
    </row>
    <row r="133" spans="2:65" s="11" customFormat="1" ht="20.9" customHeight="1">
      <c r="B133" s="110"/>
      <c r="D133" s="111" t="s">
        <v>71</v>
      </c>
      <c r="E133" s="120" t="s">
        <v>202</v>
      </c>
      <c r="F133" s="120" t="s">
        <v>203</v>
      </c>
      <c r="I133" s="113"/>
      <c r="J133" s="121">
        <f>BK133</f>
        <v>0</v>
      </c>
      <c r="L133" s="110"/>
      <c r="M133" s="115"/>
      <c r="P133" s="116">
        <f>SUM(P134:P137)</f>
        <v>0</v>
      </c>
      <c r="R133" s="116">
        <f>SUM(R134:R137)</f>
        <v>0</v>
      </c>
      <c r="T133" s="117">
        <f>SUM(T134:T137)</f>
        <v>0</v>
      </c>
      <c r="AR133" s="111" t="s">
        <v>77</v>
      </c>
      <c r="AT133" s="118" t="s">
        <v>71</v>
      </c>
      <c r="AU133" s="118" t="s">
        <v>79</v>
      </c>
      <c r="AY133" s="111" t="s">
        <v>116</v>
      </c>
      <c r="BK133" s="119">
        <f>SUM(BK134:BK137)</f>
        <v>0</v>
      </c>
    </row>
    <row r="134" spans="2:65" s="1" customFormat="1" ht="33" customHeight="1">
      <c r="B134" s="122"/>
      <c r="C134" s="123" t="s">
        <v>146</v>
      </c>
      <c r="D134" s="123" t="s">
        <v>120</v>
      </c>
      <c r="E134" s="124" t="s">
        <v>204</v>
      </c>
      <c r="F134" s="125" t="s">
        <v>205</v>
      </c>
      <c r="G134" s="126" t="s">
        <v>123</v>
      </c>
      <c r="H134" s="127">
        <v>611.68600000000004</v>
      </c>
      <c r="I134" s="128"/>
      <c r="J134" s="129">
        <f>ROUND(I134*H134,2)</f>
        <v>0</v>
      </c>
      <c r="K134" s="130"/>
      <c r="L134" s="31"/>
      <c r="M134" s="131" t="s">
        <v>3</v>
      </c>
      <c r="N134" s="132" t="s">
        <v>43</v>
      </c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124</v>
      </c>
      <c r="AT134" s="135" t="s">
        <v>120</v>
      </c>
      <c r="AU134" s="135" t="s">
        <v>125</v>
      </c>
      <c r="AY134" s="16" t="s">
        <v>116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6" t="s">
        <v>77</v>
      </c>
      <c r="BK134" s="136">
        <f>ROUND(I134*H134,2)</f>
        <v>0</v>
      </c>
      <c r="BL134" s="16" t="s">
        <v>124</v>
      </c>
      <c r="BM134" s="135" t="s">
        <v>206</v>
      </c>
    </row>
    <row r="135" spans="2:65" s="1" customFormat="1" ht="10">
      <c r="B135" s="31"/>
      <c r="D135" s="137" t="s">
        <v>127</v>
      </c>
      <c r="F135" s="138" t="s">
        <v>207</v>
      </c>
      <c r="I135" s="139"/>
      <c r="L135" s="31"/>
      <c r="M135" s="140"/>
      <c r="T135" s="52"/>
      <c r="AT135" s="16" t="s">
        <v>127</v>
      </c>
      <c r="AU135" s="16" t="s">
        <v>125</v>
      </c>
    </row>
    <row r="136" spans="2:65" s="1" customFormat="1" ht="36">
      <c r="B136" s="31"/>
      <c r="D136" s="141" t="s">
        <v>129</v>
      </c>
      <c r="F136" s="142" t="s">
        <v>208</v>
      </c>
      <c r="I136" s="139"/>
      <c r="L136" s="31"/>
      <c r="M136" s="140"/>
      <c r="T136" s="52"/>
      <c r="AT136" s="16" t="s">
        <v>129</v>
      </c>
      <c r="AU136" s="16" t="s">
        <v>125</v>
      </c>
    </row>
    <row r="137" spans="2:65" s="12" customFormat="1" ht="10">
      <c r="B137" s="143"/>
      <c r="D137" s="141" t="s">
        <v>131</v>
      </c>
      <c r="E137" s="144" t="s">
        <v>3</v>
      </c>
      <c r="F137" s="145" t="s">
        <v>209</v>
      </c>
      <c r="H137" s="146">
        <v>611.68600000000004</v>
      </c>
      <c r="I137" s="147"/>
      <c r="L137" s="143"/>
      <c r="M137" s="148"/>
      <c r="T137" s="149"/>
      <c r="AT137" s="144" t="s">
        <v>131</v>
      </c>
      <c r="AU137" s="144" t="s">
        <v>125</v>
      </c>
      <c r="AV137" s="12" t="s">
        <v>79</v>
      </c>
      <c r="AW137" s="12" t="s">
        <v>33</v>
      </c>
      <c r="AX137" s="12" t="s">
        <v>77</v>
      </c>
      <c r="AY137" s="144" t="s">
        <v>116</v>
      </c>
    </row>
    <row r="138" spans="2:65" s="11" customFormat="1" ht="22.75" customHeight="1">
      <c r="B138" s="110"/>
      <c r="D138" s="111" t="s">
        <v>71</v>
      </c>
      <c r="E138" s="120" t="s">
        <v>79</v>
      </c>
      <c r="F138" s="120" t="s">
        <v>210</v>
      </c>
      <c r="I138" s="113"/>
      <c r="J138" s="121">
        <f>BK138</f>
        <v>0</v>
      </c>
      <c r="L138" s="110"/>
      <c r="M138" s="115"/>
      <c r="P138" s="116">
        <f>SUM(P139:P153)</f>
        <v>0</v>
      </c>
      <c r="R138" s="116">
        <f>SUM(R139:R153)</f>
        <v>13.442705999999999</v>
      </c>
      <c r="T138" s="117">
        <f>SUM(T139:T153)</f>
        <v>0</v>
      </c>
      <c r="AR138" s="111" t="s">
        <v>77</v>
      </c>
      <c r="AT138" s="118" t="s">
        <v>71</v>
      </c>
      <c r="AU138" s="118" t="s">
        <v>77</v>
      </c>
      <c r="AY138" s="111" t="s">
        <v>116</v>
      </c>
      <c r="BK138" s="119">
        <f>SUM(BK139:BK153)</f>
        <v>0</v>
      </c>
    </row>
    <row r="139" spans="2:65" s="1" customFormat="1" ht="66.75" customHeight="1">
      <c r="B139" s="122"/>
      <c r="C139" s="123" t="s">
        <v>156</v>
      </c>
      <c r="D139" s="123" t="s">
        <v>120</v>
      </c>
      <c r="E139" s="124" t="s">
        <v>211</v>
      </c>
      <c r="F139" s="125" t="s">
        <v>212</v>
      </c>
      <c r="G139" s="126" t="s">
        <v>144</v>
      </c>
      <c r="H139" s="127">
        <v>58</v>
      </c>
      <c r="I139" s="128"/>
      <c r="J139" s="129">
        <f>ROUND(I139*H139,2)</f>
        <v>0</v>
      </c>
      <c r="K139" s="130"/>
      <c r="L139" s="31"/>
      <c r="M139" s="131" t="s">
        <v>3</v>
      </c>
      <c r="N139" s="132" t="s">
        <v>43</v>
      </c>
      <c r="P139" s="133">
        <f>O139*H139</f>
        <v>0</v>
      </c>
      <c r="Q139" s="133">
        <v>0.16127</v>
      </c>
      <c r="R139" s="133">
        <f>Q139*H139</f>
        <v>9.3536599999999996</v>
      </c>
      <c r="S139" s="133">
        <v>0</v>
      </c>
      <c r="T139" s="134">
        <f>S139*H139</f>
        <v>0</v>
      </c>
      <c r="AR139" s="135" t="s">
        <v>124</v>
      </c>
      <c r="AT139" s="135" t="s">
        <v>120</v>
      </c>
      <c r="AU139" s="135" t="s">
        <v>79</v>
      </c>
      <c r="AY139" s="16" t="s">
        <v>116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6" t="s">
        <v>77</v>
      </c>
      <c r="BK139" s="136">
        <f>ROUND(I139*H139,2)</f>
        <v>0</v>
      </c>
      <c r="BL139" s="16" t="s">
        <v>124</v>
      </c>
      <c r="BM139" s="135" t="s">
        <v>213</v>
      </c>
    </row>
    <row r="140" spans="2:65" s="1" customFormat="1" ht="10">
      <c r="B140" s="31"/>
      <c r="D140" s="137" t="s">
        <v>127</v>
      </c>
      <c r="F140" s="138" t="s">
        <v>214</v>
      </c>
      <c r="I140" s="139"/>
      <c r="L140" s="31"/>
      <c r="M140" s="140"/>
      <c r="T140" s="52"/>
      <c r="AT140" s="16" t="s">
        <v>127</v>
      </c>
      <c r="AU140" s="16" t="s">
        <v>79</v>
      </c>
    </row>
    <row r="141" spans="2:65" s="1" customFormat="1" ht="18">
      <c r="B141" s="31"/>
      <c r="D141" s="141" t="s">
        <v>129</v>
      </c>
      <c r="F141" s="142" t="s">
        <v>215</v>
      </c>
      <c r="I141" s="139"/>
      <c r="L141" s="31"/>
      <c r="M141" s="140"/>
      <c r="T141" s="52"/>
      <c r="AT141" s="16" t="s">
        <v>129</v>
      </c>
      <c r="AU141" s="16" t="s">
        <v>79</v>
      </c>
    </row>
    <row r="142" spans="2:65" s="12" customFormat="1" ht="10">
      <c r="B142" s="143"/>
      <c r="D142" s="141" t="s">
        <v>131</v>
      </c>
      <c r="E142" s="144" t="s">
        <v>3</v>
      </c>
      <c r="F142" s="145" t="s">
        <v>216</v>
      </c>
      <c r="H142" s="146">
        <v>58</v>
      </c>
      <c r="I142" s="147"/>
      <c r="L142" s="143"/>
      <c r="M142" s="148"/>
      <c r="T142" s="149"/>
      <c r="AT142" s="144" t="s">
        <v>131</v>
      </c>
      <c r="AU142" s="144" t="s">
        <v>79</v>
      </c>
      <c r="AV142" s="12" t="s">
        <v>79</v>
      </c>
      <c r="AW142" s="12" t="s">
        <v>33</v>
      </c>
      <c r="AX142" s="12" t="s">
        <v>77</v>
      </c>
      <c r="AY142" s="144" t="s">
        <v>116</v>
      </c>
    </row>
    <row r="143" spans="2:65" s="1" customFormat="1" ht="24.15" customHeight="1">
      <c r="B143" s="122"/>
      <c r="C143" s="123" t="s">
        <v>217</v>
      </c>
      <c r="D143" s="123" t="s">
        <v>120</v>
      </c>
      <c r="E143" s="124" t="s">
        <v>218</v>
      </c>
      <c r="F143" s="125" t="s">
        <v>219</v>
      </c>
      <c r="G143" s="126" t="s">
        <v>151</v>
      </c>
      <c r="H143" s="127">
        <v>1.859</v>
      </c>
      <c r="I143" s="128"/>
      <c r="J143" s="129">
        <f>ROUND(I143*H143,2)</f>
        <v>0</v>
      </c>
      <c r="K143" s="130"/>
      <c r="L143" s="31"/>
      <c r="M143" s="131" t="s">
        <v>3</v>
      </c>
      <c r="N143" s="132" t="s">
        <v>43</v>
      </c>
      <c r="P143" s="133">
        <f>O143*H143</f>
        <v>0</v>
      </c>
      <c r="Q143" s="133">
        <v>2.16</v>
      </c>
      <c r="R143" s="133">
        <f>Q143*H143</f>
        <v>4.0154399999999999</v>
      </c>
      <c r="S143" s="133">
        <v>0</v>
      </c>
      <c r="T143" s="134">
        <f>S143*H143</f>
        <v>0</v>
      </c>
      <c r="AR143" s="135" t="s">
        <v>124</v>
      </c>
      <c r="AT143" s="135" t="s">
        <v>120</v>
      </c>
      <c r="AU143" s="135" t="s">
        <v>79</v>
      </c>
      <c r="AY143" s="16" t="s">
        <v>116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6" t="s">
        <v>77</v>
      </c>
      <c r="BK143" s="136">
        <f>ROUND(I143*H143,2)</f>
        <v>0</v>
      </c>
      <c r="BL143" s="16" t="s">
        <v>124</v>
      </c>
      <c r="BM143" s="135" t="s">
        <v>220</v>
      </c>
    </row>
    <row r="144" spans="2:65" s="1" customFormat="1" ht="10">
      <c r="B144" s="31"/>
      <c r="D144" s="137" t="s">
        <v>127</v>
      </c>
      <c r="F144" s="138" t="s">
        <v>221</v>
      </c>
      <c r="I144" s="139"/>
      <c r="L144" s="31"/>
      <c r="M144" s="140"/>
      <c r="T144" s="52"/>
      <c r="AT144" s="16" t="s">
        <v>127</v>
      </c>
      <c r="AU144" s="16" t="s">
        <v>79</v>
      </c>
    </row>
    <row r="145" spans="2:65" s="1" customFormat="1" ht="18">
      <c r="B145" s="31"/>
      <c r="D145" s="141" t="s">
        <v>129</v>
      </c>
      <c r="F145" s="142" t="s">
        <v>222</v>
      </c>
      <c r="I145" s="139"/>
      <c r="L145" s="31"/>
      <c r="M145" s="140"/>
      <c r="T145" s="52"/>
      <c r="AT145" s="16" t="s">
        <v>129</v>
      </c>
      <c r="AU145" s="16" t="s">
        <v>79</v>
      </c>
    </row>
    <row r="146" spans="2:65" s="12" customFormat="1" ht="10">
      <c r="B146" s="143"/>
      <c r="D146" s="141" t="s">
        <v>131</v>
      </c>
      <c r="E146" s="144" t="s">
        <v>3</v>
      </c>
      <c r="F146" s="145" t="s">
        <v>223</v>
      </c>
      <c r="H146" s="146">
        <v>1.859</v>
      </c>
      <c r="I146" s="147"/>
      <c r="L146" s="143"/>
      <c r="M146" s="148"/>
      <c r="T146" s="149"/>
      <c r="AT146" s="144" t="s">
        <v>131</v>
      </c>
      <c r="AU146" s="144" t="s">
        <v>79</v>
      </c>
      <c r="AV146" s="12" t="s">
        <v>79</v>
      </c>
      <c r="AW146" s="12" t="s">
        <v>33</v>
      </c>
      <c r="AX146" s="12" t="s">
        <v>77</v>
      </c>
      <c r="AY146" s="144" t="s">
        <v>116</v>
      </c>
    </row>
    <row r="147" spans="2:65" s="1" customFormat="1" ht="16.5" customHeight="1">
      <c r="B147" s="122"/>
      <c r="C147" s="123" t="s">
        <v>9</v>
      </c>
      <c r="D147" s="123" t="s">
        <v>120</v>
      </c>
      <c r="E147" s="124" t="s">
        <v>224</v>
      </c>
      <c r="F147" s="125" t="s">
        <v>225</v>
      </c>
      <c r="G147" s="126" t="s">
        <v>123</v>
      </c>
      <c r="H147" s="127">
        <v>29.8</v>
      </c>
      <c r="I147" s="128"/>
      <c r="J147" s="129">
        <f>ROUND(I147*H147,2)</f>
        <v>0</v>
      </c>
      <c r="K147" s="130"/>
      <c r="L147" s="31"/>
      <c r="M147" s="131" t="s">
        <v>3</v>
      </c>
      <c r="N147" s="132" t="s">
        <v>43</v>
      </c>
      <c r="P147" s="133">
        <f>O147*H147</f>
        <v>0</v>
      </c>
      <c r="Q147" s="133">
        <v>2.47E-3</v>
      </c>
      <c r="R147" s="133">
        <f>Q147*H147</f>
        <v>7.3606000000000005E-2</v>
      </c>
      <c r="S147" s="133">
        <v>0</v>
      </c>
      <c r="T147" s="134">
        <f>S147*H147</f>
        <v>0</v>
      </c>
      <c r="AR147" s="135" t="s">
        <v>124</v>
      </c>
      <c r="AT147" s="135" t="s">
        <v>120</v>
      </c>
      <c r="AU147" s="135" t="s">
        <v>79</v>
      </c>
      <c r="AY147" s="16" t="s">
        <v>116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6" t="s">
        <v>77</v>
      </c>
      <c r="BK147" s="136">
        <f>ROUND(I147*H147,2)</f>
        <v>0</v>
      </c>
      <c r="BL147" s="16" t="s">
        <v>124</v>
      </c>
      <c r="BM147" s="135" t="s">
        <v>226</v>
      </c>
    </row>
    <row r="148" spans="2:65" s="1" customFormat="1" ht="10">
      <c r="B148" s="31"/>
      <c r="D148" s="137" t="s">
        <v>127</v>
      </c>
      <c r="F148" s="138" t="s">
        <v>227</v>
      </c>
      <c r="I148" s="139"/>
      <c r="L148" s="31"/>
      <c r="M148" s="140"/>
      <c r="T148" s="52"/>
      <c r="AT148" s="16" t="s">
        <v>127</v>
      </c>
      <c r="AU148" s="16" t="s">
        <v>79</v>
      </c>
    </row>
    <row r="149" spans="2:65" s="1" customFormat="1" ht="18">
      <c r="B149" s="31"/>
      <c r="D149" s="141" t="s">
        <v>129</v>
      </c>
      <c r="F149" s="142" t="s">
        <v>228</v>
      </c>
      <c r="I149" s="139"/>
      <c r="L149" s="31"/>
      <c r="M149" s="140"/>
      <c r="T149" s="52"/>
      <c r="AT149" s="16" t="s">
        <v>129</v>
      </c>
      <c r="AU149" s="16" t="s">
        <v>79</v>
      </c>
    </row>
    <row r="150" spans="2:65" s="12" customFormat="1" ht="10">
      <c r="B150" s="143"/>
      <c r="D150" s="141" t="s">
        <v>131</v>
      </c>
      <c r="E150" s="144" t="s">
        <v>3</v>
      </c>
      <c r="F150" s="145" t="s">
        <v>229</v>
      </c>
      <c r="H150" s="146">
        <v>29.8</v>
      </c>
      <c r="I150" s="147"/>
      <c r="L150" s="143"/>
      <c r="M150" s="148"/>
      <c r="T150" s="149"/>
      <c r="AT150" s="144" t="s">
        <v>131</v>
      </c>
      <c r="AU150" s="144" t="s">
        <v>79</v>
      </c>
      <c r="AV150" s="12" t="s">
        <v>79</v>
      </c>
      <c r="AW150" s="12" t="s">
        <v>33</v>
      </c>
      <c r="AX150" s="12" t="s">
        <v>77</v>
      </c>
      <c r="AY150" s="144" t="s">
        <v>116</v>
      </c>
    </row>
    <row r="151" spans="2:65" s="1" customFormat="1" ht="16.5" customHeight="1">
      <c r="B151" s="122"/>
      <c r="C151" s="123" t="s">
        <v>172</v>
      </c>
      <c r="D151" s="123" t="s">
        <v>120</v>
      </c>
      <c r="E151" s="124" t="s">
        <v>230</v>
      </c>
      <c r="F151" s="125" t="s">
        <v>231</v>
      </c>
      <c r="G151" s="126" t="s">
        <v>123</v>
      </c>
      <c r="H151" s="127">
        <v>29.8</v>
      </c>
      <c r="I151" s="128"/>
      <c r="J151" s="129">
        <f>ROUND(I151*H151,2)</f>
        <v>0</v>
      </c>
      <c r="K151" s="130"/>
      <c r="L151" s="31"/>
      <c r="M151" s="131" t="s">
        <v>3</v>
      </c>
      <c r="N151" s="132" t="s">
        <v>43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124</v>
      </c>
      <c r="AT151" s="135" t="s">
        <v>120</v>
      </c>
      <c r="AU151" s="135" t="s">
        <v>79</v>
      </c>
      <c r="AY151" s="16" t="s">
        <v>116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6" t="s">
        <v>77</v>
      </c>
      <c r="BK151" s="136">
        <f>ROUND(I151*H151,2)</f>
        <v>0</v>
      </c>
      <c r="BL151" s="16" t="s">
        <v>124</v>
      </c>
      <c r="BM151" s="135" t="s">
        <v>232</v>
      </c>
    </row>
    <row r="152" spans="2:65" s="1" customFormat="1" ht="10">
      <c r="B152" s="31"/>
      <c r="D152" s="137" t="s">
        <v>127</v>
      </c>
      <c r="F152" s="138" t="s">
        <v>233</v>
      </c>
      <c r="I152" s="139"/>
      <c r="L152" s="31"/>
      <c r="M152" s="140"/>
      <c r="T152" s="52"/>
      <c r="AT152" s="16" t="s">
        <v>127</v>
      </c>
      <c r="AU152" s="16" t="s">
        <v>79</v>
      </c>
    </row>
    <row r="153" spans="2:65" s="1" customFormat="1" ht="18">
      <c r="B153" s="31"/>
      <c r="D153" s="141" t="s">
        <v>129</v>
      </c>
      <c r="F153" s="142" t="s">
        <v>234</v>
      </c>
      <c r="I153" s="139"/>
      <c r="L153" s="31"/>
      <c r="M153" s="140"/>
      <c r="T153" s="52"/>
      <c r="AT153" s="16" t="s">
        <v>129</v>
      </c>
      <c r="AU153" s="16" t="s">
        <v>79</v>
      </c>
    </row>
    <row r="154" spans="2:65" s="11" customFormat="1" ht="22.75" customHeight="1">
      <c r="B154" s="110"/>
      <c r="D154" s="111" t="s">
        <v>71</v>
      </c>
      <c r="E154" s="120" t="s">
        <v>125</v>
      </c>
      <c r="F154" s="120" t="s">
        <v>235</v>
      </c>
      <c r="I154" s="113"/>
      <c r="J154" s="121">
        <f>BK154</f>
        <v>0</v>
      </c>
      <c r="L154" s="110"/>
      <c r="M154" s="115"/>
      <c r="P154" s="116">
        <f>SUM(P155:P170)</f>
        <v>0</v>
      </c>
      <c r="R154" s="116">
        <f>SUM(R155:R170)</f>
        <v>8.4115626799999994</v>
      </c>
      <c r="T154" s="117">
        <f>SUM(T155:T170)</f>
        <v>0</v>
      </c>
      <c r="AR154" s="111" t="s">
        <v>77</v>
      </c>
      <c r="AT154" s="118" t="s">
        <v>71</v>
      </c>
      <c r="AU154" s="118" t="s">
        <v>77</v>
      </c>
      <c r="AY154" s="111" t="s">
        <v>116</v>
      </c>
      <c r="BK154" s="119">
        <f>SUM(BK155:BK170)</f>
        <v>0</v>
      </c>
    </row>
    <row r="155" spans="2:65" s="1" customFormat="1" ht="33" customHeight="1">
      <c r="B155" s="122"/>
      <c r="C155" s="123" t="s">
        <v>236</v>
      </c>
      <c r="D155" s="123" t="s">
        <v>120</v>
      </c>
      <c r="E155" s="124" t="s">
        <v>237</v>
      </c>
      <c r="F155" s="125" t="s">
        <v>238</v>
      </c>
      <c r="G155" s="126" t="s">
        <v>151</v>
      </c>
      <c r="H155" s="127">
        <v>3.22</v>
      </c>
      <c r="I155" s="128"/>
      <c r="J155" s="129">
        <f>ROUND(I155*H155,2)</f>
        <v>0</v>
      </c>
      <c r="K155" s="130"/>
      <c r="L155" s="31"/>
      <c r="M155" s="131" t="s">
        <v>3</v>
      </c>
      <c r="N155" s="132" t="s">
        <v>43</v>
      </c>
      <c r="P155" s="133">
        <f>O155*H155</f>
        <v>0</v>
      </c>
      <c r="Q155" s="133">
        <v>2.5018699999999998</v>
      </c>
      <c r="R155" s="133">
        <f>Q155*H155</f>
        <v>8.0560214000000006</v>
      </c>
      <c r="S155" s="133">
        <v>0</v>
      </c>
      <c r="T155" s="134">
        <f>S155*H155</f>
        <v>0</v>
      </c>
      <c r="AR155" s="135" t="s">
        <v>124</v>
      </c>
      <c r="AT155" s="135" t="s">
        <v>120</v>
      </c>
      <c r="AU155" s="135" t="s">
        <v>79</v>
      </c>
      <c r="AY155" s="16" t="s">
        <v>116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6" t="s">
        <v>77</v>
      </c>
      <c r="BK155" s="136">
        <f>ROUND(I155*H155,2)</f>
        <v>0</v>
      </c>
      <c r="BL155" s="16" t="s">
        <v>124</v>
      </c>
      <c r="BM155" s="135" t="s">
        <v>239</v>
      </c>
    </row>
    <row r="156" spans="2:65" s="1" customFormat="1" ht="10">
      <c r="B156" s="31"/>
      <c r="D156" s="137" t="s">
        <v>127</v>
      </c>
      <c r="F156" s="138" t="s">
        <v>240</v>
      </c>
      <c r="I156" s="139"/>
      <c r="L156" s="31"/>
      <c r="M156" s="140"/>
      <c r="T156" s="52"/>
      <c r="AT156" s="16" t="s">
        <v>127</v>
      </c>
      <c r="AU156" s="16" t="s">
        <v>79</v>
      </c>
    </row>
    <row r="157" spans="2:65" s="1" customFormat="1" ht="18">
      <c r="B157" s="31"/>
      <c r="D157" s="141" t="s">
        <v>129</v>
      </c>
      <c r="F157" s="142" t="s">
        <v>241</v>
      </c>
      <c r="I157" s="139"/>
      <c r="L157" s="31"/>
      <c r="M157" s="140"/>
      <c r="T157" s="52"/>
      <c r="AT157" s="16" t="s">
        <v>129</v>
      </c>
      <c r="AU157" s="16" t="s">
        <v>79</v>
      </c>
    </row>
    <row r="158" spans="2:65" s="12" customFormat="1" ht="10">
      <c r="B158" s="143"/>
      <c r="D158" s="141" t="s">
        <v>131</v>
      </c>
      <c r="E158" s="144" t="s">
        <v>3</v>
      </c>
      <c r="F158" s="145" t="s">
        <v>242</v>
      </c>
      <c r="H158" s="146">
        <v>3.22</v>
      </c>
      <c r="I158" s="147"/>
      <c r="L158" s="143"/>
      <c r="M158" s="148"/>
      <c r="T158" s="149"/>
      <c r="AT158" s="144" t="s">
        <v>131</v>
      </c>
      <c r="AU158" s="144" t="s">
        <v>79</v>
      </c>
      <c r="AV158" s="12" t="s">
        <v>79</v>
      </c>
      <c r="AW158" s="12" t="s">
        <v>33</v>
      </c>
      <c r="AX158" s="12" t="s">
        <v>72</v>
      </c>
      <c r="AY158" s="144" t="s">
        <v>116</v>
      </c>
    </row>
    <row r="159" spans="2:65" s="13" customFormat="1" ht="10">
      <c r="B159" s="150"/>
      <c r="D159" s="141" t="s">
        <v>131</v>
      </c>
      <c r="E159" s="151" t="s">
        <v>3</v>
      </c>
      <c r="F159" s="152" t="s">
        <v>243</v>
      </c>
      <c r="H159" s="153">
        <v>3.22</v>
      </c>
      <c r="I159" s="154"/>
      <c r="L159" s="150"/>
      <c r="M159" s="155"/>
      <c r="T159" s="156"/>
      <c r="AT159" s="151" t="s">
        <v>131</v>
      </c>
      <c r="AU159" s="151" t="s">
        <v>79</v>
      </c>
      <c r="AV159" s="13" t="s">
        <v>124</v>
      </c>
      <c r="AW159" s="13" t="s">
        <v>33</v>
      </c>
      <c r="AX159" s="13" t="s">
        <v>77</v>
      </c>
      <c r="AY159" s="151" t="s">
        <v>116</v>
      </c>
    </row>
    <row r="160" spans="2:65" s="1" customFormat="1" ht="24.15" customHeight="1">
      <c r="B160" s="122"/>
      <c r="C160" s="123" t="s">
        <v>202</v>
      </c>
      <c r="D160" s="123" t="s">
        <v>120</v>
      </c>
      <c r="E160" s="124" t="s">
        <v>244</v>
      </c>
      <c r="F160" s="125" t="s">
        <v>245</v>
      </c>
      <c r="G160" s="126" t="s">
        <v>123</v>
      </c>
      <c r="H160" s="127">
        <v>19.52</v>
      </c>
      <c r="I160" s="128"/>
      <c r="J160" s="129">
        <f>ROUND(I160*H160,2)</f>
        <v>0</v>
      </c>
      <c r="K160" s="130"/>
      <c r="L160" s="31"/>
      <c r="M160" s="131" t="s">
        <v>3</v>
      </c>
      <c r="N160" s="132" t="s">
        <v>43</v>
      </c>
      <c r="P160" s="133">
        <f>O160*H160</f>
        <v>0</v>
      </c>
      <c r="Q160" s="133">
        <v>2.7499999999999998E-3</v>
      </c>
      <c r="R160" s="133">
        <f>Q160*H160</f>
        <v>5.3679999999999999E-2</v>
      </c>
      <c r="S160" s="133">
        <v>0</v>
      </c>
      <c r="T160" s="134">
        <f>S160*H160</f>
        <v>0</v>
      </c>
      <c r="AR160" s="135" t="s">
        <v>124</v>
      </c>
      <c r="AT160" s="135" t="s">
        <v>120</v>
      </c>
      <c r="AU160" s="135" t="s">
        <v>79</v>
      </c>
      <c r="AY160" s="16" t="s">
        <v>116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6" t="s">
        <v>77</v>
      </c>
      <c r="BK160" s="136">
        <f>ROUND(I160*H160,2)</f>
        <v>0</v>
      </c>
      <c r="BL160" s="16" t="s">
        <v>124</v>
      </c>
      <c r="BM160" s="135" t="s">
        <v>246</v>
      </c>
    </row>
    <row r="161" spans="2:65" s="1" customFormat="1" ht="10">
      <c r="B161" s="31"/>
      <c r="D161" s="137" t="s">
        <v>127</v>
      </c>
      <c r="F161" s="138" t="s">
        <v>247</v>
      </c>
      <c r="I161" s="139"/>
      <c r="L161" s="31"/>
      <c r="M161" s="140"/>
      <c r="T161" s="52"/>
      <c r="AT161" s="16" t="s">
        <v>127</v>
      </c>
      <c r="AU161" s="16" t="s">
        <v>79</v>
      </c>
    </row>
    <row r="162" spans="2:65" s="12" customFormat="1" ht="10">
      <c r="B162" s="143"/>
      <c r="D162" s="141" t="s">
        <v>131</v>
      </c>
      <c r="E162" s="144" t="s">
        <v>3</v>
      </c>
      <c r="F162" s="145" t="s">
        <v>248</v>
      </c>
      <c r="H162" s="146">
        <v>19.52</v>
      </c>
      <c r="I162" s="147"/>
      <c r="L162" s="143"/>
      <c r="M162" s="148"/>
      <c r="T162" s="149"/>
      <c r="AT162" s="144" t="s">
        <v>131</v>
      </c>
      <c r="AU162" s="144" t="s">
        <v>79</v>
      </c>
      <c r="AV162" s="12" t="s">
        <v>79</v>
      </c>
      <c r="AW162" s="12" t="s">
        <v>33</v>
      </c>
      <c r="AX162" s="12" t="s">
        <v>77</v>
      </c>
      <c r="AY162" s="144" t="s">
        <v>116</v>
      </c>
    </row>
    <row r="163" spans="2:65" s="1" customFormat="1" ht="24.15" customHeight="1">
      <c r="B163" s="122"/>
      <c r="C163" s="123" t="s">
        <v>249</v>
      </c>
      <c r="D163" s="123" t="s">
        <v>120</v>
      </c>
      <c r="E163" s="124" t="s">
        <v>250</v>
      </c>
      <c r="F163" s="125" t="s">
        <v>251</v>
      </c>
      <c r="G163" s="126" t="s">
        <v>123</v>
      </c>
      <c r="H163" s="127">
        <v>19.52</v>
      </c>
      <c r="I163" s="128"/>
      <c r="J163" s="129">
        <f>ROUND(I163*H163,2)</f>
        <v>0</v>
      </c>
      <c r="K163" s="130"/>
      <c r="L163" s="31"/>
      <c r="M163" s="131" t="s">
        <v>3</v>
      </c>
      <c r="N163" s="132" t="s">
        <v>43</v>
      </c>
      <c r="P163" s="133">
        <f>O163*H163</f>
        <v>0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AR163" s="135" t="s">
        <v>124</v>
      </c>
      <c r="AT163" s="135" t="s">
        <v>120</v>
      </c>
      <c r="AU163" s="135" t="s">
        <v>79</v>
      </c>
      <c r="AY163" s="16" t="s">
        <v>116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6" t="s">
        <v>77</v>
      </c>
      <c r="BK163" s="136">
        <f>ROUND(I163*H163,2)</f>
        <v>0</v>
      </c>
      <c r="BL163" s="16" t="s">
        <v>124</v>
      </c>
      <c r="BM163" s="135" t="s">
        <v>252</v>
      </c>
    </row>
    <row r="164" spans="2:65" s="1" customFormat="1" ht="10">
      <c r="B164" s="31"/>
      <c r="D164" s="137" t="s">
        <v>127</v>
      </c>
      <c r="F164" s="138" t="s">
        <v>253</v>
      </c>
      <c r="I164" s="139"/>
      <c r="L164" s="31"/>
      <c r="M164" s="140"/>
      <c r="T164" s="52"/>
      <c r="AT164" s="16" t="s">
        <v>127</v>
      </c>
      <c r="AU164" s="16" t="s">
        <v>79</v>
      </c>
    </row>
    <row r="165" spans="2:65" s="1" customFormat="1" ht="37.75" customHeight="1">
      <c r="B165" s="122"/>
      <c r="C165" s="123" t="s">
        <v>254</v>
      </c>
      <c r="D165" s="123" t="s">
        <v>120</v>
      </c>
      <c r="E165" s="124" t="s">
        <v>255</v>
      </c>
      <c r="F165" s="125" t="s">
        <v>256</v>
      </c>
      <c r="G165" s="126" t="s">
        <v>190</v>
      </c>
      <c r="H165" s="127">
        <v>0.27400000000000002</v>
      </c>
      <c r="I165" s="128"/>
      <c r="J165" s="129">
        <f>ROUND(I165*H165,2)</f>
        <v>0</v>
      </c>
      <c r="K165" s="130"/>
      <c r="L165" s="31"/>
      <c r="M165" s="131" t="s">
        <v>3</v>
      </c>
      <c r="N165" s="132" t="s">
        <v>43</v>
      </c>
      <c r="P165" s="133">
        <f>O165*H165</f>
        <v>0</v>
      </c>
      <c r="Q165" s="133">
        <v>1.04922</v>
      </c>
      <c r="R165" s="133">
        <f>Q165*H165</f>
        <v>0.28748628000000004</v>
      </c>
      <c r="S165" s="133">
        <v>0</v>
      </c>
      <c r="T165" s="134">
        <f>S165*H165</f>
        <v>0</v>
      </c>
      <c r="AR165" s="135" t="s">
        <v>124</v>
      </c>
      <c r="AT165" s="135" t="s">
        <v>120</v>
      </c>
      <c r="AU165" s="135" t="s">
        <v>79</v>
      </c>
      <c r="AY165" s="16" t="s">
        <v>116</v>
      </c>
      <c r="BE165" s="136">
        <f>IF(N165="základní",J165,0)</f>
        <v>0</v>
      </c>
      <c r="BF165" s="136">
        <f>IF(N165="snížená",J165,0)</f>
        <v>0</v>
      </c>
      <c r="BG165" s="136">
        <f>IF(N165="zákl. přenesená",J165,0)</f>
        <v>0</v>
      </c>
      <c r="BH165" s="136">
        <f>IF(N165="sníž. přenesená",J165,0)</f>
        <v>0</v>
      </c>
      <c r="BI165" s="136">
        <f>IF(N165="nulová",J165,0)</f>
        <v>0</v>
      </c>
      <c r="BJ165" s="16" t="s">
        <v>77</v>
      </c>
      <c r="BK165" s="136">
        <f>ROUND(I165*H165,2)</f>
        <v>0</v>
      </c>
      <c r="BL165" s="16" t="s">
        <v>124</v>
      </c>
      <c r="BM165" s="135" t="s">
        <v>257</v>
      </c>
    </row>
    <row r="166" spans="2:65" s="1" customFormat="1" ht="10">
      <c r="B166" s="31"/>
      <c r="D166" s="137" t="s">
        <v>127</v>
      </c>
      <c r="F166" s="138" t="s">
        <v>258</v>
      </c>
      <c r="I166" s="139"/>
      <c r="L166" s="31"/>
      <c r="M166" s="140"/>
      <c r="T166" s="52"/>
      <c r="AT166" s="16" t="s">
        <v>127</v>
      </c>
      <c r="AU166" s="16" t="s">
        <v>79</v>
      </c>
    </row>
    <row r="167" spans="2:65" s="12" customFormat="1" ht="10">
      <c r="B167" s="143"/>
      <c r="D167" s="141" t="s">
        <v>131</v>
      </c>
      <c r="E167" s="144" t="s">
        <v>3</v>
      </c>
      <c r="F167" s="145" t="s">
        <v>259</v>
      </c>
      <c r="H167" s="146">
        <v>0.27400000000000002</v>
      </c>
      <c r="I167" s="147"/>
      <c r="L167" s="143"/>
      <c r="M167" s="148"/>
      <c r="T167" s="149"/>
      <c r="AT167" s="144" t="s">
        <v>131</v>
      </c>
      <c r="AU167" s="144" t="s">
        <v>79</v>
      </c>
      <c r="AV167" s="12" t="s">
        <v>79</v>
      </c>
      <c r="AW167" s="12" t="s">
        <v>33</v>
      </c>
      <c r="AX167" s="12" t="s">
        <v>77</v>
      </c>
      <c r="AY167" s="144" t="s">
        <v>116</v>
      </c>
    </row>
    <row r="168" spans="2:65" s="1" customFormat="1" ht="24.15" customHeight="1">
      <c r="B168" s="122"/>
      <c r="C168" s="123" t="s">
        <v>8</v>
      </c>
      <c r="D168" s="123" t="s">
        <v>120</v>
      </c>
      <c r="E168" s="124" t="s">
        <v>260</v>
      </c>
      <c r="F168" s="125" t="s">
        <v>261</v>
      </c>
      <c r="G168" s="126" t="s">
        <v>123</v>
      </c>
      <c r="H168" s="127">
        <v>5.75</v>
      </c>
      <c r="I168" s="128"/>
      <c r="J168" s="129">
        <f>ROUND(I168*H168,2)</f>
        <v>0</v>
      </c>
      <c r="K168" s="130"/>
      <c r="L168" s="31"/>
      <c r="M168" s="131" t="s">
        <v>3</v>
      </c>
      <c r="N168" s="132" t="s">
        <v>43</v>
      </c>
      <c r="P168" s="133">
        <f>O168*H168</f>
        <v>0</v>
      </c>
      <c r="Q168" s="133">
        <v>2.5000000000000001E-3</v>
      </c>
      <c r="R168" s="133">
        <f>Q168*H168</f>
        <v>1.4375000000000001E-2</v>
      </c>
      <c r="S168" s="133">
        <v>0</v>
      </c>
      <c r="T168" s="134">
        <f>S168*H168</f>
        <v>0</v>
      </c>
      <c r="AR168" s="135" t="s">
        <v>124</v>
      </c>
      <c r="AT168" s="135" t="s">
        <v>120</v>
      </c>
      <c r="AU168" s="135" t="s">
        <v>79</v>
      </c>
      <c r="AY168" s="16" t="s">
        <v>116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6" t="s">
        <v>77</v>
      </c>
      <c r="BK168" s="136">
        <f>ROUND(I168*H168,2)</f>
        <v>0</v>
      </c>
      <c r="BL168" s="16" t="s">
        <v>124</v>
      </c>
      <c r="BM168" s="135" t="s">
        <v>262</v>
      </c>
    </row>
    <row r="169" spans="2:65" s="1" customFormat="1" ht="10">
      <c r="B169" s="31"/>
      <c r="D169" s="137" t="s">
        <v>127</v>
      </c>
      <c r="F169" s="138" t="s">
        <v>263</v>
      </c>
      <c r="I169" s="139"/>
      <c r="L169" s="31"/>
      <c r="M169" s="140"/>
      <c r="T169" s="52"/>
      <c r="AT169" s="16" t="s">
        <v>127</v>
      </c>
      <c r="AU169" s="16" t="s">
        <v>79</v>
      </c>
    </row>
    <row r="170" spans="2:65" s="12" customFormat="1" ht="10">
      <c r="B170" s="143"/>
      <c r="D170" s="141" t="s">
        <v>131</v>
      </c>
      <c r="E170" s="144" t="s">
        <v>3</v>
      </c>
      <c r="F170" s="145" t="s">
        <v>264</v>
      </c>
      <c r="H170" s="146">
        <v>5.75</v>
      </c>
      <c r="I170" s="147"/>
      <c r="L170" s="143"/>
      <c r="M170" s="148"/>
      <c r="T170" s="149"/>
      <c r="AT170" s="144" t="s">
        <v>131</v>
      </c>
      <c r="AU170" s="144" t="s">
        <v>79</v>
      </c>
      <c r="AV170" s="12" t="s">
        <v>79</v>
      </c>
      <c r="AW170" s="12" t="s">
        <v>33</v>
      </c>
      <c r="AX170" s="12" t="s">
        <v>77</v>
      </c>
      <c r="AY170" s="144" t="s">
        <v>116</v>
      </c>
    </row>
    <row r="171" spans="2:65" s="11" customFormat="1" ht="22.75" customHeight="1">
      <c r="B171" s="110"/>
      <c r="D171" s="111" t="s">
        <v>71</v>
      </c>
      <c r="E171" s="120" t="s">
        <v>124</v>
      </c>
      <c r="F171" s="120" t="s">
        <v>265</v>
      </c>
      <c r="I171" s="113"/>
      <c r="J171" s="121">
        <f>BK171</f>
        <v>0</v>
      </c>
      <c r="L171" s="110"/>
      <c r="M171" s="115"/>
      <c r="P171" s="116">
        <f>SUM(P172:P184)</f>
        <v>0</v>
      </c>
      <c r="R171" s="116">
        <f>SUM(R172:R184)</f>
        <v>7.8521103700000001</v>
      </c>
      <c r="T171" s="117">
        <f>SUM(T172:T184)</f>
        <v>0</v>
      </c>
      <c r="AR171" s="111" t="s">
        <v>77</v>
      </c>
      <c r="AT171" s="118" t="s">
        <v>71</v>
      </c>
      <c r="AU171" s="118" t="s">
        <v>77</v>
      </c>
      <c r="AY171" s="111" t="s">
        <v>116</v>
      </c>
      <c r="BK171" s="119">
        <f>SUM(BK172:BK184)</f>
        <v>0</v>
      </c>
    </row>
    <row r="172" spans="2:65" s="1" customFormat="1" ht="37.75" customHeight="1">
      <c r="B172" s="122"/>
      <c r="C172" s="123" t="s">
        <v>266</v>
      </c>
      <c r="D172" s="123" t="s">
        <v>120</v>
      </c>
      <c r="E172" s="124" t="s">
        <v>267</v>
      </c>
      <c r="F172" s="125" t="s">
        <v>268</v>
      </c>
      <c r="G172" s="126" t="s">
        <v>151</v>
      </c>
      <c r="H172" s="127">
        <v>2.8140000000000001</v>
      </c>
      <c r="I172" s="128"/>
      <c r="J172" s="129">
        <f>ROUND(I172*H172,2)</f>
        <v>0</v>
      </c>
      <c r="K172" s="130"/>
      <c r="L172" s="31"/>
      <c r="M172" s="131" t="s">
        <v>3</v>
      </c>
      <c r="N172" s="132" t="s">
        <v>43</v>
      </c>
      <c r="P172" s="133">
        <f>O172*H172</f>
        <v>0</v>
      </c>
      <c r="Q172" s="133">
        <v>2.5019499999999999</v>
      </c>
      <c r="R172" s="133">
        <f>Q172*H172</f>
        <v>7.0404872999999997</v>
      </c>
      <c r="S172" s="133">
        <v>0</v>
      </c>
      <c r="T172" s="134">
        <f>S172*H172</f>
        <v>0</v>
      </c>
      <c r="AR172" s="135" t="s">
        <v>124</v>
      </c>
      <c r="AT172" s="135" t="s">
        <v>120</v>
      </c>
      <c r="AU172" s="135" t="s">
        <v>79</v>
      </c>
      <c r="AY172" s="16" t="s">
        <v>116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6" t="s">
        <v>77</v>
      </c>
      <c r="BK172" s="136">
        <f>ROUND(I172*H172,2)</f>
        <v>0</v>
      </c>
      <c r="BL172" s="16" t="s">
        <v>124</v>
      </c>
      <c r="BM172" s="135" t="s">
        <v>269</v>
      </c>
    </row>
    <row r="173" spans="2:65" s="1" customFormat="1" ht="10">
      <c r="B173" s="31"/>
      <c r="D173" s="137" t="s">
        <v>127</v>
      </c>
      <c r="F173" s="138" t="s">
        <v>270</v>
      </c>
      <c r="I173" s="139"/>
      <c r="L173" s="31"/>
      <c r="M173" s="140"/>
      <c r="T173" s="52"/>
      <c r="AT173" s="16" t="s">
        <v>127</v>
      </c>
      <c r="AU173" s="16" t="s">
        <v>79</v>
      </c>
    </row>
    <row r="174" spans="2:65" s="1" customFormat="1" ht="18">
      <c r="B174" s="31"/>
      <c r="D174" s="141" t="s">
        <v>129</v>
      </c>
      <c r="F174" s="142" t="s">
        <v>271</v>
      </c>
      <c r="I174" s="139"/>
      <c r="L174" s="31"/>
      <c r="M174" s="140"/>
      <c r="T174" s="52"/>
      <c r="AT174" s="16" t="s">
        <v>129</v>
      </c>
      <c r="AU174" s="16" t="s">
        <v>79</v>
      </c>
    </row>
    <row r="175" spans="2:65" s="12" customFormat="1" ht="10">
      <c r="B175" s="143"/>
      <c r="D175" s="141" t="s">
        <v>131</v>
      </c>
      <c r="E175" s="144" t="s">
        <v>3</v>
      </c>
      <c r="F175" s="145" t="s">
        <v>272</v>
      </c>
      <c r="H175" s="146">
        <v>2.8140000000000001</v>
      </c>
      <c r="I175" s="147"/>
      <c r="L175" s="143"/>
      <c r="M175" s="148"/>
      <c r="T175" s="149"/>
      <c r="AT175" s="144" t="s">
        <v>131</v>
      </c>
      <c r="AU175" s="144" t="s">
        <v>79</v>
      </c>
      <c r="AV175" s="12" t="s">
        <v>79</v>
      </c>
      <c r="AW175" s="12" t="s">
        <v>33</v>
      </c>
      <c r="AX175" s="12" t="s">
        <v>72</v>
      </c>
      <c r="AY175" s="144" t="s">
        <v>116</v>
      </c>
    </row>
    <row r="176" spans="2:65" s="13" customFormat="1" ht="10">
      <c r="B176" s="150"/>
      <c r="D176" s="141" t="s">
        <v>131</v>
      </c>
      <c r="E176" s="151" t="s">
        <v>3</v>
      </c>
      <c r="F176" s="152" t="s">
        <v>243</v>
      </c>
      <c r="H176" s="153">
        <v>2.8140000000000001</v>
      </c>
      <c r="I176" s="154"/>
      <c r="L176" s="150"/>
      <c r="M176" s="155"/>
      <c r="T176" s="156"/>
      <c r="AT176" s="151" t="s">
        <v>131</v>
      </c>
      <c r="AU176" s="151" t="s">
        <v>79</v>
      </c>
      <c r="AV176" s="13" t="s">
        <v>124</v>
      </c>
      <c r="AW176" s="13" t="s">
        <v>33</v>
      </c>
      <c r="AX176" s="13" t="s">
        <v>77</v>
      </c>
      <c r="AY176" s="151" t="s">
        <v>116</v>
      </c>
    </row>
    <row r="177" spans="2:65" s="1" customFormat="1" ht="37.75" customHeight="1">
      <c r="B177" s="122"/>
      <c r="C177" s="123" t="s">
        <v>273</v>
      </c>
      <c r="D177" s="123" t="s">
        <v>120</v>
      </c>
      <c r="E177" s="124" t="s">
        <v>274</v>
      </c>
      <c r="F177" s="125" t="s">
        <v>275</v>
      </c>
      <c r="G177" s="126" t="s">
        <v>190</v>
      </c>
      <c r="H177" s="127">
        <v>0.30499999999999999</v>
      </c>
      <c r="I177" s="128"/>
      <c r="J177" s="129">
        <f>ROUND(I177*H177,2)</f>
        <v>0</v>
      </c>
      <c r="K177" s="130"/>
      <c r="L177" s="31"/>
      <c r="M177" s="131" t="s">
        <v>3</v>
      </c>
      <c r="N177" s="132" t="s">
        <v>43</v>
      </c>
      <c r="P177" s="133">
        <f>O177*H177</f>
        <v>0</v>
      </c>
      <c r="Q177" s="133">
        <v>1.0492699999999999</v>
      </c>
      <c r="R177" s="133">
        <f>Q177*H177</f>
        <v>0.32002734999999999</v>
      </c>
      <c r="S177" s="133">
        <v>0</v>
      </c>
      <c r="T177" s="134">
        <f>S177*H177</f>
        <v>0</v>
      </c>
      <c r="AR177" s="135" t="s">
        <v>124</v>
      </c>
      <c r="AT177" s="135" t="s">
        <v>120</v>
      </c>
      <c r="AU177" s="135" t="s">
        <v>79</v>
      </c>
      <c r="AY177" s="16" t="s">
        <v>116</v>
      </c>
      <c r="BE177" s="136">
        <f>IF(N177="základní",J177,0)</f>
        <v>0</v>
      </c>
      <c r="BF177" s="136">
        <f>IF(N177="snížená",J177,0)</f>
        <v>0</v>
      </c>
      <c r="BG177" s="136">
        <f>IF(N177="zákl. přenesená",J177,0)</f>
        <v>0</v>
      </c>
      <c r="BH177" s="136">
        <f>IF(N177="sníž. přenesená",J177,0)</f>
        <v>0</v>
      </c>
      <c r="BI177" s="136">
        <f>IF(N177="nulová",J177,0)</f>
        <v>0</v>
      </c>
      <c r="BJ177" s="16" t="s">
        <v>77</v>
      </c>
      <c r="BK177" s="136">
        <f>ROUND(I177*H177,2)</f>
        <v>0</v>
      </c>
      <c r="BL177" s="16" t="s">
        <v>124</v>
      </c>
      <c r="BM177" s="135" t="s">
        <v>276</v>
      </c>
    </row>
    <row r="178" spans="2:65" s="1" customFormat="1" ht="10">
      <c r="B178" s="31"/>
      <c r="D178" s="137" t="s">
        <v>127</v>
      </c>
      <c r="F178" s="138" t="s">
        <v>277</v>
      </c>
      <c r="I178" s="139"/>
      <c r="L178" s="31"/>
      <c r="M178" s="140"/>
      <c r="T178" s="52"/>
      <c r="AT178" s="16" t="s">
        <v>127</v>
      </c>
      <c r="AU178" s="16" t="s">
        <v>79</v>
      </c>
    </row>
    <row r="179" spans="2:65" s="12" customFormat="1" ht="10">
      <c r="B179" s="143"/>
      <c r="D179" s="141" t="s">
        <v>131</v>
      </c>
      <c r="E179" s="144" t="s">
        <v>3</v>
      </c>
      <c r="F179" s="145" t="s">
        <v>278</v>
      </c>
      <c r="H179" s="146">
        <v>0.30499999999999999</v>
      </c>
      <c r="I179" s="147"/>
      <c r="L179" s="143"/>
      <c r="M179" s="148"/>
      <c r="T179" s="149"/>
      <c r="AT179" s="144" t="s">
        <v>131</v>
      </c>
      <c r="AU179" s="144" t="s">
        <v>79</v>
      </c>
      <c r="AV179" s="12" t="s">
        <v>79</v>
      </c>
      <c r="AW179" s="12" t="s">
        <v>33</v>
      </c>
      <c r="AX179" s="12" t="s">
        <v>77</v>
      </c>
      <c r="AY179" s="144" t="s">
        <v>116</v>
      </c>
    </row>
    <row r="180" spans="2:65" s="1" customFormat="1" ht="37.75" customHeight="1">
      <c r="B180" s="122"/>
      <c r="C180" s="123" t="s">
        <v>279</v>
      </c>
      <c r="D180" s="123" t="s">
        <v>120</v>
      </c>
      <c r="E180" s="124" t="s">
        <v>280</v>
      </c>
      <c r="F180" s="125" t="s">
        <v>281</v>
      </c>
      <c r="G180" s="126" t="s">
        <v>123</v>
      </c>
      <c r="H180" s="127">
        <v>38.345999999999997</v>
      </c>
      <c r="I180" s="128"/>
      <c r="J180" s="129">
        <f>ROUND(I180*H180,2)</f>
        <v>0</v>
      </c>
      <c r="K180" s="130"/>
      <c r="L180" s="31"/>
      <c r="M180" s="131" t="s">
        <v>3</v>
      </c>
      <c r="N180" s="132" t="s">
        <v>43</v>
      </c>
      <c r="P180" s="133">
        <f>O180*H180</f>
        <v>0</v>
      </c>
      <c r="Q180" s="133">
        <v>1.282E-2</v>
      </c>
      <c r="R180" s="133">
        <f>Q180*H180</f>
        <v>0.49159571999999996</v>
      </c>
      <c r="S180" s="133">
        <v>0</v>
      </c>
      <c r="T180" s="134">
        <f>S180*H180</f>
        <v>0</v>
      </c>
      <c r="AR180" s="135" t="s">
        <v>124</v>
      </c>
      <c r="AT180" s="135" t="s">
        <v>120</v>
      </c>
      <c r="AU180" s="135" t="s">
        <v>79</v>
      </c>
      <c r="AY180" s="16" t="s">
        <v>116</v>
      </c>
      <c r="BE180" s="136">
        <f>IF(N180="základní",J180,0)</f>
        <v>0</v>
      </c>
      <c r="BF180" s="136">
        <f>IF(N180="snížená",J180,0)</f>
        <v>0</v>
      </c>
      <c r="BG180" s="136">
        <f>IF(N180="zákl. přenesená",J180,0)</f>
        <v>0</v>
      </c>
      <c r="BH180" s="136">
        <f>IF(N180="sníž. přenesená",J180,0)</f>
        <v>0</v>
      </c>
      <c r="BI180" s="136">
        <f>IF(N180="nulová",J180,0)</f>
        <v>0</v>
      </c>
      <c r="BJ180" s="16" t="s">
        <v>77</v>
      </c>
      <c r="BK180" s="136">
        <f>ROUND(I180*H180,2)</f>
        <v>0</v>
      </c>
      <c r="BL180" s="16" t="s">
        <v>124</v>
      </c>
      <c r="BM180" s="135" t="s">
        <v>282</v>
      </c>
    </row>
    <row r="181" spans="2:65" s="1" customFormat="1" ht="10">
      <c r="B181" s="31"/>
      <c r="D181" s="137" t="s">
        <v>127</v>
      </c>
      <c r="F181" s="138" t="s">
        <v>283</v>
      </c>
      <c r="I181" s="139"/>
      <c r="L181" s="31"/>
      <c r="M181" s="140"/>
      <c r="T181" s="52"/>
      <c r="AT181" s="16" t="s">
        <v>127</v>
      </c>
      <c r="AU181" s="16" t="s">
        <v>79</v>
      </c>
    </row>
    <row r="182" spans="2:65" s="12" customFormat="1" ht="10">
      <c r="B182" s="143"/>
      <c r="D182" s="141" t="s">
        <v>131</v>
      </c>
      <c r="E182" s="144" t="s">
        <v>3</v>
      </c>
      <c r="F182" s="145" t="s">
        <v>284</v>
      </c>
      <c r="H182" s="146">
        <v>38.345999999999997</v>
      </c>
      <c r="I182" s="147"/>
      <c r="L182" s="143"/>
      <c r="M182" s="148"/>
      <c r="T182" s="149"/>
      <c r="AT182" s="144" t="s">
        <v>131</v>
      </c>
      <c r="AU182" s="144" t="s">
        <v>79</v>
      </c>
      <c r="AV182" s="12" t="s">
        <v>79</v>
      </c>
      <c r="AW182" s="12" t="s">
        <v>33</v>
      </c>
      <c r="AX182" s="12" t="s">
        <v>77</v>
      </c>
      <c r="AY182" s="144" t="s">
        <v>116</v>
      </c>
    </row>
    <row r="183" spans="2:65" s="1" customFormat="1" ht="37.75" customHeight="1">
      <c r="B183" s="122"/>
      <c r="C183" s="123" t="s">
        <v>285</v>
      </c>
      <c r="D183" s="123" t="s">
        <v>120</v>
      </c>
      <c r="E183" s="124" t="s">
        <v>286</v>
      </c>
      <c r="F183" s="125" t="s">
        <v>287</v>
      </c>
      <c r="G183" s="126" t="s">
        <v>123</v>
      </c>
      <c r="H183" s="127">
        <v>38.345999999999997</v>
      </c>
      <c r="I183" s="128"/>
      <c r="J183" s="129">
        <f>ROUND(I183*H183,2)</f>
        <v>0</v>
      </c>
      <c r="K183" s="130"/>
      <c r="L183" s="31"/>
      <c r="M183" s="131" t="s">
        <v>3</v>
      </c>
      <c r="N183" s="132" t="s">
        <v>43</v>
      </c>
      <c r="P183" s="133">
        <f>O183*H183</f>
        <v>0</v>
      </c>
      <c r="Q183" s="133">
        <v>0</v>
      </c>
      <c r="R183" s="133">
        <f>Q183*H183</f>
        <v>0</v>
      </c>
      <c r="S183" s="133">
        <v>0</v>
      </c>
      <c r="T183" s="134">
        <f>S183*H183</f>
        <v>0</v>
      </c>
      <c r="AR183" s="135" t="s">
        <v>124</v>
      </c>
      <c r="AT183" s="135" t="s">
        <v>120</v>
      </c>
      <c r="AU183" s="135" t="s">
        <v>79</v>
      </c>
      <c r="AY183" s="16" t="s">
        <v>116</v>
      </c>
      <c r="BE183" s="136">
        <f>IF(N183="základní",J183,0)</f>
        <v>0</v>
      </c>
      <c r="BF183" s="136">
        <f>IF(N183="snížená",J183,0)</f>
        <v>0</v>
      </c>
      <c r="BG183" s="136">
        <f>IF(N183="zákl. přenesená",J183,0)</f>
        <v>0</v>
      </c>
      <c r="BH183" s="136">
        <f>IF(N183="sníž. přenesená",J183,0)</f>
        <v>0</v>
      </c>
      <c r="BI183" s="136">
        <f>IF(N183="nulová",J183,0)</f>
        <v>0</v>
      </c>
      <c r="BJ183" s="16" t="s">
        <v>77</v>
      </c>
      <c r="BK183" s="136">
        <f>ROUND(I183*H183,2)</f>
        <v>0</v>
      </c>
      <c r="BL183" s="16" t="s">
        <v>124</v>
      </c>
      <c r="BM183" s="135" t="s">
        <v>288</v>
      </c>
    </row>
    <row r="184" spans="2:65" s="1" customFormat="1" ht="10">
      <c r="B184" s="31"/>
      <c r="D184" s="137" t="s">
        <v>127</v>
      </c>
      <c r="F184" s="138" t="s">
        <v>289</v>
      </c>
      <c r="I184" s="139"/>
      <c r="L184" s="31"/>
      <c r="M184" s="140"/>
      <c r="T184" s="52"/>
      <c r="AT184" s="16" t="s">
        <v>127</v>
      </c>
      <c r="AU184" s="16" t="s">
        <v>79</v>
      </c>
    </row>
    <row r="185" spans="2:65" s="11" customFormat="1" ht="22.75" customHeight="1">
      <c r="B185" s="110"/>
      <c r="D185" s="111" t="s">
        <v>71</v>
      </c>
      <c r="E185" s="120" t="s">
        <v>148</v>
      </c>
      <c r="F185" s="120" t="s">
        <v>290</v>
      </c>
      <c r="I185" s="113"/>
      <c r="J185" s="121">
        <f>BK185</f>
        <v>0</v>
      </c>
      <c r="L185" s="110"/>
      <c r="M185" s="115"/>
      <c r="P185" s="116">
        <f>SUM(P186:P208)</f>
        <v>0</v>
      </c>
      <c r="R185" s="116">
        <f>SUM(R186:R208)</f>
        <v>111.90251739999998</v>
      </c>
      <c r="T185" s="117">
        <f>SUM(T186:T208)</f>
        <v>0</v>
      </c>
      <c r="AR185" s="111" t="s">
        <v>77</v>
      </c>
      <c r="AT185" s="118" t="s">
        <v>71</v>
      </c>
      <c r="AU185" s="118" t="s">
        <v>77</v>
      </c>
      <c r="AY185" s="111" t="s">
        <v>116</v>
      </c>
      <c r="BK185" s="119">
        <f>SUM(BK186:BK208)</f>
        <v>0</v>
      </c>
    </row>
    <row r="186" spans="2:65" s="1" customFormat="1" ht="33" customHeight="1">
      <c r="B186" s="122"/>
      <c r="C186" s="123" t="s">
        <v>291</v>
      </c>
      <c r="D186" s="123" t="s">
        <v>120</v>
      </c>
      <c r="E186" s="124" t="s">
        <v>292</v>
      </c>
      <c r="F186" s="125" t="s">
        <v>293</v>
      </c>
      <c r="G186" s="126" t="s">
        <v>123</v>
      </c>
      <c r="H186" s="127">
        <v>183.7</v>
      </c>
      <c r="I186" s="128"/>
      <c r="J186" s="129">
        <f>ROUND(I186*H186,2)</f>
        <v>0</v>
      </c>
      <c r="K186" s="130"/>
      <c r="L186" s="31"/>
      <c r="M186" s="131" t="s">
        <v>3</v>
      </c>
      <c r="N186" s="132" t="s">
        <v>43</v>
      </c>
      <c r="P186" s="133">
        <f>O186*H186</f>
        <v>0</v>
      </c>
      <c r="Q186" s="133">
        <v>0</v>
      </c>
      <c r="R186" s="133">
        <f>Q186*H186</f>
        <v>0</v>
      </c>
      <c r="S186" s="133">
        <v>0</v>
      </c>
      <c r="T186" s="134">
        <f>S186*H186</f>
        <v>0</v>
      </c>
      <c r="AR186" s="135" t="s">
        <v>124</v>
      </c>
      <c r="AT186" s="135" t="s">
        <v>120</v>
      </c>
      <c r="AU186" s="135" t="s">
        <v>79</v>
      </c>
      <c r="AY186" s="16" t="s">
        <v>116</v>
      </c>
      <c r="BE186" s="136">
        <f>IF(N186="základní",J186,0)</f>
        <v>0</v>
      </c>
      <c r="BF186" s="136">
        <f>IF(N186="snížená",J186,0)</f>
        <v>0</v>
      </c>
      <c r="BG186" s="136">
        <f>IF(N186="zákl. přenesená",J186,0)</f>
        <v>0</v>
      </c>
      <c r="BH186" s="136">
        <f>IF(N186="sníž. přenesená",J186,0)</f>
        <v>0</v>
      </c>
      <c r="BI186" s="136">
        <f>IF(N186="nulová",J186,0)</f>
        <v>0</v>
      </c>
      <c r="BJ186" s="16" t="s">
        <v>77</v>
      </c>
      <c r="BK186" s="136">
        <f>ROUND(I186*H186,2)</f>
        <v>0</v>
      </c>
      <c r="BL186" s="16" t="s">
        <v>124</v>
      </c>
      <c r="BM186" s="135" t="s">
        <v>294</v>
      </c>
    </row>
    <row r="187" spans="2:65" s="1" customFormat="1" ht="10">
      <c r="B187" s="31"/>
      <c r="D187" s="137" t="s">
        <v>127</v>
      </c>
      <c r="F187" s="138" t="s">
        <v>295</v>
      </c>
      <c r="I187" s="139"/>
      <c r="L187" s="31"/>
      <c r="M187" s="140"/>
      <c r="T187" s="52"/>
      <c r="AT187" s="16" t="s">
        <v>127</v>
      </c>
      <c r="AU187" s="16" t="s">
        <v>79</v>
      </c>
    </row>
    <row r="188" spans="2:65" s="1" customFormat="1" ht="18">
      <c r="B188" s="31"/>
      <c r="D188" s="141" t="s">
        <v>129</v>
      </c>
      <c r="F188" s="142" t="s">
        <v>296</v>
      </c>
      <c r="I188" s="139"/>
      <c r="L188" s="31"/>
      <c r="M188" s="140"/>
      <c r="T188" s="52"/>
      <c r="AT188" s="16" t="s">
        <v>129</v>
      </c>
      <c r="AU188" s="16" t="s">
        <v>79</v>
      </c>
    </row>
    <row r="189" spans="2:65" s="12" customFormat="1" ht="10">
      <c r="B189" s="143"/>
      <c r="D189" s="141" t="s">
        <v>131</v>
      </c>
      <c r="E189" s="144" t="s">
        <v>3</v>
      </c>
      <c r="F189" s="145" t="s">
        <v>297</v>
      </c>
      <c r="H189" s="146">
        <v>183.7</v>
      </c>
      <c r="I189" s="147"/>
      <c r="L189" s="143"/>
      <c r="M189" s="148"/>
      <c r="T189" s="149"/>
      <c r="AT189" s="144" t="s">
        <v>131</v>
      </c>
      <c r="AU189" s="144" t="s">
        <v>79</v>
      </c>
      <c r="AV189" s="12" t="s">
        <v>79</v>
      </c>
      <c r="AW189" s="12" t="s">
        <v>33</v>
      </c>
      <c r="AX189" s="12" t="s">
        <v>77</v>
      </c>
      <c r="AY189" s="144" t="s">
        <v>116</v>
      </c>
    </row>
    <row r="190" spans="2:65" s="1" customFormat="1" ht="33" customHeight="1">
      <c r="B190" s="122"/>
      <c r="C190" s="123" t="s">
        <v>298</v>
      </c>
      <c r="D190" s="123" t="s">
        <v>120</v>
      </c>
      <c r="E190" s="124" t="s">
        <v>299</v>
      </c>
      <c r="F190" s="125" t="s">
        <v>300</v>
      </c>
      <c r="G190" s="126" t="s">
        <v>123</v>
      </c>
      <c r="H190" s="127">
        <v>18.7</v>
      </c>
      <c r="I190" s="128"/>
      <c r="J190" s="129">
        <f>ROUND(I190*H190,2)</f>
        <v>0</v>
      </c>
      <c r="K190" s="130"/>
      <c r="L190" s="31"/>
      <c r="M190" s="131" t="s">
        <v>3</v>
      </c>
      <c r="N190" s="132" t="s">
        <v>43</v>
      </c>
      <c r="P190" s="133">
        <f>O190*H190</f>
        <v>0</v>
      </c>
      <c r="Q190" s="133">
        <v>0</v>
      </c>
      <c r="R190" s="133">
        <f>Q190*H190</f>
        <v>0</v>
      </c>
      <c r="S190" s="133">
        <v>0</v>
      </c>
      <c r="T190" s="134">
        <f>S190*H190</f>
        <v>0</v>
      </c>
      <c r="AR190" s="135" t="s">
        <v>124</v>
      </c>
      <c r="AT190" s="135" t="s">
        <v>120</v>
      </c>
      <c r="AU190" s="135" t="s">
        <v>79</v>
      </c>
      <c r="AY190" s="16" t="s">
        <v>116</v>
      </c>
      <c r="BE190" s="136">
        <f>IF(N190="základní",J190,0)</f>
        <v>0</v>
      </c>
      <c r="BF190" s="136">
        <f>IF(N190="snížená",J190,0)</f>
        <v>0</v>
      </c>
      <c r="BG190" s="136">
        <f>IF(N190="zákl. přenesená",J190,0)</f>
        <v>0</v>
      </c>
      <c r="BH190" s="136">
        <f>IF(N190="sníž. přenesená",J190,0)</f>
        <v>0</v>
      </c>
      <c r="BI190" s="136">
        <f>IF(N190="nulová",J190,0)</f>
        <v>0</v>
      </c>
      <c r="BJ190" s="16" t="s">
        <v>77</v>
      </c>
      <c r="BK190" s="136">
        <f>ROUND(I190*H190,2)</f>
        <v>0</v>
      </c>
      <c r="BL190" s="16" t="s">
        <v>124</v>
      </c>
      <c r="BM190" s="135" t="s">
        <v>301</v>
      </c>
    </row>
    <row r="191" spans="2:65" s="1" customFormat="1" ht="10">
      <c r="B191" s="31"/>
      <c r="D191" s="137" t="s">
        <v>127</v>
      </c>
      <c r="F191" s="138" t="s">
        <v>302</v>
      </c>
      <c r="I191" s="139"/>
      <c r="L191" s="31"/>
      <c r="M191" s="140"/>
      <c r="T191" s="52"/>
      <c r="AT191" s="16" t="s">
        <v>127</v>
      </c>
      <c r="AU191" s="16" t="s">
        <v>79</v>
      </c>
    </row>
    <row r="192" spans="2:65" s="1" customFormat="1" ht="18">
      <c r="B192" s="31"/>
      <c r="D192" s="141" t="s">
        <v>129</v>
      </c>
      <c r="F192" s="142" t="s">
        <v>303</v>
      </c>
      <c r="I192" s="139"/>
      <c r="L192" s="31"/>
      <c r="M192" s="140"/>
      <c r="T192" s="52"/>
      <c r="AT192" s="16" t="s">
        <v>129</v>
      </c>
      <c r="AU192" s="16" t="s">
        <v>79</v>
      </c>
    </row>
    <row r="193" spans="2:65" s="12" customFormat="1" ht="10">
      <c r="B193" s="143"/>
      <c r="D193" s="141" t="s">
        <v>131</v>
      </c>
      <c r="E193" s="144" t="s">
        <v>3</v>
      </c>
      <c r="F193" s="145" t="s">
        <v>304</v>
      </c>
      <c r="H193" s="146">
        <v>18.7</v>
      </c>
      <c r="I193" s="147"/>
      <c r="L193" s="143"/>
      <c r="M193" s="148"/>
      <c r="T193" s="149"/>
      <c r="AT193" s="144" t="s">
        <v>131</v>
      </c>
      <c r="AU193" s="144" t="s">
        <v>79</v>
      </c>
      <c r="AV193" s="12" t="s">
        <v>79</v>
      </c>
      <c r="AW193" s="12" t="s">
        <v>33</v>
      </c>
      <c r="AX193" s="12" t="s">
        <v>77</v>
      </c>
      <c r="AY193" s="144" t="s">
        <v>116</v>
      </c>
    </row>
    <row r="194" spans="2:65" s="1" customFormat="1" ht="33" customHeight="1">
      <c r="B194" s="122"/>
      <c r="C194" s="123" t="s">
        <v>305</v>
      </c>
      <c r="D194" s="123" t="s">
        <v>120</v>
      </c>
      <c r="E194" s="124" t="s">
        <v>306</v>
      </c>
      <c r="F194" s="125" t="s">
        <v>307</v>
      </c>
      <c r="G194" s="126" t="s">
        <v>123</v>
      </c>
      <c r="H194" s="127">
        <v>825.3</v>
      </c>
      <c r="I194" s="128"/>
      <c r="J194" s="129">
        <f>ROUND(I194*H194,2)</f>
        <v>0</v>
      </c>
      <c r="K194" s="130"/>
      <c r="L194" s="31"/>
      <c r="M194" s="131" t="s">
        <v>3</v>
      </c>
      <c r="N194" s="132" t="s">
        <v>43</v>
      </c>
      <c r="P194" s="133">
        <f>O194*H194</f>
        <v>0</v>
      </c>
      <c r="Q194" s="133">
        <v>0</v>
      </c>
      <c r="R194" s="133">
        <f>Q194*H194</f>
        <v>0</v>
      </c>
      <c r="S194" s="133">
        <v>0</v>
      </c>
      <c r="T194" s="134">
        <f>S194*H194</f>
        <v>0</v>
      </c>
      <c r="AR194" s="135" t="s">
        <v>124</v>
      </c>
      <c r="AT194" s="135" t="s">
        <v>120</v>
      </c>
      <c r="AU194" s="135" t="s">
        <v>79</v>
      </c>
      <c r="AY194" s="16" t="s">
        <v>116</v>
      </c>
      <c r="BE194" s="136">
        <f>IF(N194="základní",J194,0)</f>
        <v>0</v>
      </c>
      <c r="BF194" s="136">
        <f>IF(N194="snížená",J194,0)</f>
        <v>0</v>
      </c>
      <c r="BG194" s="136">
        <f>IF(N194="zákl. přenesená",J194,0)</f>
        <v>0</v>
      </c>
      <c r="BH194" s="136">
        <f>IF(N194="sníž. přenesená",J194,0)</f>
        <v>0</v>
      </c>
      <c r="BI194" s="136">
        <f>IF(N194="nulová",J194,0)</f>
        <v>0</v>
      </c>
      <c r="BJ194" s="16" t="s">
        <v>77</v>
      </c>
      <c r="BK194" s="136">
        <f>ROUND(I194*H194,2)</f>
        <v>0</v>
      </c>
      <c r="BL194" s="16" t="s">
        <v>124</v>
      </c>
      <c r="BM194" s="135" t="s">
        <v>308</v>
      </c>
    </row>
    <row r="195" spans="2:65" s="1" customFormat="1" ht="10">
      <c r="B195" s="31"/>
      <c r="D195" s="137" t="s">
        <v>127</v>
      </c>
      <c r="F195" s="138" t="s">
        <v>309</v>
      </c>
      <c r="I195" s="139"/>
      <c r="L195" s="31"/>
      <c r="M195" s="140"/>
      <c r="T195" s="52"/>
      <c r="AT195" s="16" t="s">
        <v>127</v>
      </c>
      <c r="AU195" s="16" t="s">
        <v>79</v>
      </c>
    </row>
    <row r="196" spans="2:65" s="1" customFormat="1" ht="18">
      <c r="B196" s="31"/>
      <c r="D196" s="141" t="s">
        <v>129</v>
      </c>
      <c r="F196" s="142" t="s">
        <v>310</v>
      </c>
      <c r="I196" s="139"/>
      <c r="L196" s="31"/>
      <c r="M196" s="140"/>
      <c r="T196" s="52"/>
      <c r="AT196" s="16" t="s">
        <v>129</v>
      </c>
      <c r="AU196" s="16" t="s">
        <v>79</v>
      </c>
    </row>
    <row r="197" spans="2:65" s="12" customFormat="1" ht="10">
      <c r="B197" s="143"/>
      <c r="D197" s="141" t="s">
        <v>131</v>
      </c>
      <c r="E197" s="144" t="s">
        <v>3</v>
      </c>
      <c r="F197" s="145" t="s">
        <v>311</v>
      </c>
      <c r="H197" s="146">
        <v>825.3</v>
      </c>
      <c r="I197" s="147"/>
      <c r="L197" s="143"/>
      <c r="M197" s="148"/>
      <c r="T197" s="149"/>
      <c r="AT197" s="144" t="s">
        <v>131</v>
      </c>
      <c r="AU197" s="144" t="s">
        <v>79</v>
      </c>
      <c r="AV197" s="12" t="s">
        <v>79</v>
      </c>
      <c r="AW197" s="12" t="s">
        <v>33</v>
      </c>
      <c r="AX197" s="12" t="s">
        <v>77</v>
      </c>
      <c r="AY197" s="144" t="s">
        <v>116</v>
      </c>
    </row>
    <row r="198" spans="2:65" s="1" customFormat="1" ht="33" customHeight="1">
      <c r="B198" s="122"/>
      <c r="C198" s="123" t="s">
        <v>312</v>
      </c>
      <c r="D198" s="123" t="s">
        <v>120</v>
      </c>
      <c r="E198" s="124" t="s">
        <v>313</v>
      </c>
      <c r="F198" s="125" t="s">
        <v>314</v>
      </c>
      <c r="G198" s="126" t="s">
        <v>151</v>
      </c>
      <c r="H198" s="127">
        <v>28.02</v>
      </c>
      <c r="I198" s="128"/>
      <c r="J198" s="129">
        <f>ROUND(I198*H198,2)</f>
        <v>0</v>
      </c>
      <c r="K198" s="130"/>
      <c r="L198" s="31"/>
      <c r="M198" s="131" t="s">
        <v>3</v>
      </c>
      <c r="N198" s="132" t="s">
        <v>43</v>
      </c>
      <c r="P198" s="133">
        <f>O198*H198</f>
        <v>0</v>
      </c>
      <c r="Q198" s="133">
        <v>2.5018699999999998</v>
      </c>
      <c r="R198" s="133">
        <f>Q198*H198</f>
        <v>70.102397399999987</v>
      </c>
      <c r="S198" s="133">
        <v>0</v>
      </c>
      <c r="T198" s="134">
        <f>S198*H198</f>
        <v>0</v>
      </c>
      <c r="AR198" s="135" t="s">
        <v>124</v>
      </c>
      <c r="AT198" s="135" t="s">
        <v>120</v>
      </c>
      <c r="AU198" s="135" t="s">
        <v>79</v>
      </c>
      <c r="AY198" s="16" t="s">
        <v>116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6" t="s">
        <v>77</v>
      </c>
      <c r="BK198" s="136">
        <f>ROUND(I198*H198,2)</f>
        <v>0</v>
      </c>
      <c r="BL198" s="16" t="s">
        <v>124</v>
      </c>
      <c r="BM198" s="135" t="s">
        <v>315</v>
      </c>
    </row>
    <row r="199" spans="2:65" s="1" customFormat="1" ht="10">
      <c r="B199" s="31"/>
      <c r="D199" s="137" t="s">
        <v>127</v>
      </c>
      <c r="F199" s="138" t="s">
        <v>316</v>
      </c>
      <c r="I199" s="139"/>
      <c r="L199" s="31"/>
      <c r="M199" s="140"/>
      <c r="T199" s="52"/>
      <c r="AT199" s="16" t="s">
        <v>127</v>
      </c>
      <c r="AU199" s="16" t="s">
        <v>79</v>
      </c>
    </row>
    <row r="200" spans="2:65" s="1" customFormat="1" ht="66.75" customHeight="1">
      <c r="B200" s="122"/>
      <c r="C200" s="123" t="s">
        <v>317</v>
      </c>
      <c r="D200" s="123" t="s">
        <v>120</v>
      </c>
      <c r="E200" s="124" t="s">
        <v>318</v>
      </c>
      <c r="F200" s="125" t="s">
        <v>319</v>
      </c>
      <c r="G200" s="126" t="s">
        <v>123</v>
      </c>
      <c r="H200" s="127">
        <v>393</v>
      </c>
      <c r="I200" s="128"/>
      <c r="J200" s="129">
        <f>ROUND(I200*H200,2)</f>
        <v>0</v>
      </c>
      <c r="K200" s="130"/>
      <c r="L200" s="31"/>
      <c r="M200" s="131" t="s">
        <v>3</v>
      </c>
      <c r="N200" s="132" t="s">
        <v>43</v>
      </c>
      <c r="P200" s="133">
        <f>O200*H200</f>
        <v>0</v>
      </c>
      <c r="Q200" s="133">
        <v>9.8000000000000004E-2</v>
      </c>
      <c r="R200" s="133">
        <f>Q200*H200</f>
        <v>38.514000000000003</v>
      </c>
      <c r="S200" s="133">
        <v>0</v>
      </c>
      <c r="T200" s="134">
        <f>S200*H200</f>
        <v>0</v>
      </c>
      <c r="AR200" s="135" t="s">
        <v>124</v>
      </c>
      <c r="AT200" s="135" t="s">
        <v>120</v>
      </c>
      <c r="AU200" s="135" t="s">
        <v>79</v>
      </c>
      <c r="AY200" s="16" t="s">
        <v>116</v>
      </c>
      <c r="BE200" s="136">
        <f>IF(N200="základní",J200,0)</f>
        <v>0</v>
      </c>
      <c r="BF200" s="136">
        <f>IF(N200="snížená",J200,0)</f>
        <v>0</v>
      </c>
      <c r="BG200" s="136">
        <f>IF(N200="zákl. přenesená",J200,0)</f>
        <v>0</v>
      </c>
      <c r="BH200" s="136">
        <f>IF(N200="sníž. přenesená",J200,0)</f>
        <v>0</v>
      </c>
      <c r="BI200" s="136">
        <f>IF(N200="nulová",J200,0)</f>
        <v>0</v>
      </c>
      <c r="BJ200" s="16" t="s">
        <v>77</v>
      </c>
      <c r="BK200" s="136">
        <f>ROUND(I200*H200,2)</f>
        <v>0</v>
      </c>
      <c r="BL200" s="16" t="s">
        <v>124</v>
      </c>
      <c r="BM200" s="135" t="s">
        <v>320</v>
      </c>
    </row>
    <row r="201" spans="2:65" s="1" customFormat="1" ht="10">
      <c r="B201" s="31"/>
      <c r="D201" s="137" t="s">
        <v>127</v>
      </c>
      <c r="F201" s="138" t="s">
        <v>321</v>
      </c>
      <c r="I201" s="139"/>
      <c r="L201" s="31"/>
      <c r="M201" s="140"/>
      <c r="T201" s="52"/>
      <c r="AT201" s="16" t="s">
        <v>127</v>
      </c>
      <c r="AU201" s="16" t="s">
        <v>79</v>
      </c>
    </row>
    <row r="202" spans="2:65" s="1" customFormat="1" ht="18">
      <c r="B202" s="31"/>
      <c r="D202" s="141" t="s">
        <v>129</v>
      </c>
      <c r="F202" s="142" t="s">
        <v>322</v>
      </c>
      <c r="I202" s="139"/>
      <c r="L202" s="31"/>
      <c r="M202" s="140"/>
      <c r="T202" s="52"/>
      <c r="AT202" s="16" t="s">
        <v>129</v>
      </c>
      <c r="AU202" s="16" t="s">
        <v>79</v>
      </c>
    </row>
    <row r="203" spans="2:65" s="1" customFormat="1" ht="66.75" customHeight="1">
      <c r="B203" s="122"/>
      <c r="C203" s="123" t="s">
        <v>323</v>
      </c>
      <c r="D203" s="123" t="s">
        <v>120</v>
      </c>
      <c r="E203" s="124" t="s">
        <v>324</v>
      </c>
      <c r="F203" s="125" t="s">
        <v>325</v>
      </c>
      <c r="G203" s="126" t="s">
        <v>123</v>
      </c>
      <c r="H203" s="127">
        <v>17</v>
      </c>
      <c r="I203" s="128"/>
      <c r="J203" s="129">
        <f>ROUND(I203*H203,2)</f>
        <v>0</v>
      </c>
      <c r="K203" s="130"/>
      <c r="L203" s="31"/>
      <c r="M203" s="131" t="s">
        <v>3</v>
      </c>
      <c r="N203" s="132" t="s">
        <v>43</v>
      </c>
      <c r="P203" s="133">
        <f>O203*H203</f>
        <v>0</v>
      </c>
      <c r="Q203" s="133">
        <v>0.10100000000000001</v>
      </c>
      <c r="R203" s="133">
        <f>Q203*H203</f>
        <v>1.7170000000000001</v>
      </c>
      <c r="S203" s="133">
        <v>0</v>
      </c>
      <c r="T203" s="134">
        <f>S203*H203</f>
        <v>0</v>
      </c>
      <c r="AR203" s="135" t="s">
        <v>124</v>
      </c>
      <c r="AT203" s="135" t="s">
        <v>120</v>
      </c>
      <c r="AU203" s="135" t="s">
        <v>79</v>
      </c>
      <c r="AY203" s="16" t="s">
        <v>116</v>
      </c>
      <c r="BE203" s="136">
        <f>IF(N203="základní",J203,0)</f>
        <v>0</v>
      </c>
      <c r="BF203" s="136">
        <f>IF(N203="snížená",J203,0)</f>
        <v>0</v>
      </c>
      <c r="BG203" s="136">
        <f>IF(N203="zákl. přenesená",J203,0)</f>
        <v>0</v>
      </c>
      <c r="BH203" s="136">
        <f>IF(N203="sníž. přenesená",J203,0)</f>
        <v>0</v>
      </c>
      <c r="BI203" s="136">
        <f>IF(N203="nulová",J203,0)</f>
        <v>0</v>
      </c>
      <c r="BJ203" s="16" t="s">
        <v>77</v>
      </c>
      <c r="BK203" s="136">
        <f>ROUND(I203*H203,2)</f>
        <v>0</v>
      </c>
      <c r="BL203" s="16" t="s">
        <v>124</v>
      </c>
      <c r="BM203" s="135" t="s">
        <v>326</v>
      </c>
    </row>
    <row r="204" spans="2:65" s="1" customFormat="1" ht="10">
      <c r="B204" s="31"/>
      <c r="D204" s="137" t="s">
        <v>127</v>
      </c>
      <c r="F204" s="138" t="s">
        <v>327</v>
      </c>
      <c r="I204" s="139"/>
      <c r="L204" s="31"/>
      <c r="M204" s="140"/>
      <c r="T204" s="52"/>
      <c r="AT204" s="16" t="s">
        <v>127</v>
      </c>
      <c r="AU204" s="16" t="s">
        <v>79</v>
      </c>
    </row>
    <row r="205" spans="2:65" s="1" customFormat="1" ht="24.15" customHeight="1">
      <c r="B205" s="122"/>
      <c r="C205" s="157" t="s">
        <v>328</v>
      </c>
      <c r="D205" s="157" t="s">
        <v>329</v>
      </c>
      <c r="E205" s="158" t="s">
        <v>330</v>
      </c>
      <c r="F205" s="159" t="s">
        <v>331</v>
      </c>
      <c r="G205" s="160" t="s">
        <v>123</v>
      </c>
      <c r="H205" s="161">
        <v>17.850000000000001</v>
      </c>
      <c r="I205" s="162"/>
      <c r="J205" s="163">
        <f>ROUND(I205*H205,2)</f>
        <v>0</v>
      </c>
      <c r="K205" s="164"/>
      <c r="L205" s="165"/>
      <c r="M205" s="166" t="s">
        <v>3</v>
      </c>
      <c r="N205" s="167" t="s">
        <v>43</v>
      </c>
      <c r="P205" s="133">
        <f>O205*H205</f>
        <v>0</v>
      </c>
      <c r="Q205" s="133">
        <v>0.08</v>
      </c>
      <c r="R205" s="133">
        <f>Q205*H205</f>
        <v>1.4280000000000002</v>
      </c>
      <c r="S205" s="133">
        <v>0</v>
      </c>
      <c r="T205" s="134">
        <f>S205*H205</f>
        <v>0</v>
      </c>
      <c r="AR205" s="135" t="s">
        <v>174</v>
      </c>
      <c r="AT205" s="135" t="s">
        <v>329</v>
      </c>
      <c r="AU205" s="135" t="s">
        <v>79</v>
      </c>
      <c r="AY205" s="16" t="s">
        <v>116</v>
      </c>
      <c r="BE205" s="136">
        <f>IF(N205="základní",J205,0)</f>
        <v>0</v>
      </c>
      <c r="BF205" s="136">
        <f>IF(N205="snížená",J205,0)</f>
        <v>0</v>
      </c>
      <c r="BG205" s="136">
        <f>IF(N205="zákl. přenesená",J205,0)</f>
        <v>0</v>
      </c>
      <c r="BH205" s="136">
        <f>IF(N205="sníž. přenesená",J205,0)</f>
        <v>0</v>
      </c>
      <c r="BI205" s="136">
        <f>IF(N205="nulová",J205,0)</f>
        <v>0</v>
      </c>
      <c r="BJ205" s="16" t="s">
        <v>77</v>
      </c>
      <c r="BK205" s="136">
        <f>ROUND(I205*H205,2)</f>
        <v>0</v>
      </c>
      <c r="BL205" s="16" t="s">
        <v>124</v>
      </c>
      <c r="BM205" s="135" t="s">
        <v>332</v>
      </c>
    </row>
    <row r="206" spans="2:65" s="12" customFormat="1" ht="10">
      <c r="B206" s="143"/>
      <c r="D206" s="141" t="s">
        <v>131</v>
      </c>
      <c r="F206" s="145" t="s">
        <v>333</v>
      </c>
      <c r="H206" s="146">
        <v>17.850000000000001</v>
      </c>
      <c r="I206" s="147"/>
      <c r="L206" s="143"/>
      <c r="M206" s="148"/>
      <c r="T206" s="149"/>
      <c r="AT206" s="144" t="s">
        <v>131</v>
      </c>
      <c r="AU206" s="144" t="s">
        <v>79</v>
      </c>
      <c r="AV206" s="12" t="s">
        <v>79</v>
      </c>
      <c r="AW206" s="12" t="s">
        <v>4</v>
      </c>
      <c r="AX206" s="12" t="s">
        <v>77</v>
      </c>
      <c r="AY206" s="144" t="s">
        <v>116</v>
      </c>
    </row>
    <row r="207" spans="2:65" s="1" customFormat="1" ht="24.15" customHeight="1">
      <c r="B207" s="122"/>
      <c r="C207" s="123" t="s">
        <v>334</v>
      </c>
      <c r="D207" s="123" t="s">
        <v>120</v>
      </c>
      <c r="E207" s="124" t="s">
        <v>335</v>
      </c>
      <c r="F207" s="125" t="s">
        <v>336</v>
      </c>
      <c r="G207" s="126" t="s">
        <v>144</v>
      </c>
      <c r="H207" s="127">
        <v>39.200000000000003</v>
      </c>
      <c r="I207" s="128"/>
      <c r="J207" s="129">
        <f>ROUND(I207*H207,2)</f>
        <v>0</v>
      </c>
      <c r="K207" s="130"/>
      <c r="L207" s="31"/>
      <c r="M207" s="131" t="s">
        <v>3</v>
      </c>
      <c r="N207" s="132" t="s">
        <v>43</v>
      </c>
      <c r="P207" s="133">
        <f>O207*H207</f>
        <v>0</v>
      </c>
      <c r="Q207" s="133">
        <v>3.5999999999999999E-3</v>
      </c>
      <c r="R207" s="133">
        <f>Q207*H207</f>
        <v>0.14112</v>
      </c>
      <c r="S207" s="133">
        <v>0</v>
      </c>
      <c r="T207" s="134">
        <f>S207*H207</f>
        <v>0</v>
      </c>
      <c r="AR207" s="135" t="s">
        <v>124</v>
      </c>
      <c r="AT207" s="135" t="s">
        <v>120</v>
      </c>
      <c r="AU207" s="135" t="s">
        <v>79</v>
      </c>
      <c r="AY207" s="16" t="s">
        <v>116</v>
      </c>
      <c r="BE207" s="136">
        <f>IF(N207="základní",J207,0)</f>
        <v>0</v>
      </c>
      <c r="BF207" s="136">
        <f>IF(N207="snížená",J207,0)</f>
        <v>0</v>
      </c>
      <c r="BG207" s="136">
        <f>IF(N207="zákl. přenesená",J207,0)</f>
        <v>0</v>
      </c>
      <c r="BH207" s="136">
        <f>IF(N207="sníž. přenesená",J207,0)</f>
        <v>0</v>
      </c>
      <c r="BI207" s="136">
        <f>IF(N207="nulová",J207,0)</f>
        <v>0</v>
      </c>
      <c r="BJ207" s="16" t="s">
        <v>77</v>
      </c>
      <c r="BK207" s="136">
        <f>ROUND(I207*H207,2)</f>
        <v>0</v>
      </c>
      <c r="BL207" s="16" t="s">
        <v>124</v>
      </c>
      <c r="BM207" s="135" t="s">
        <v>337</v>
      </c>
    </row>
    <row r="208" spans="2:65" s="1" customFormat="1" ht="10">
      <c r="B208" s="31"/>
      <c r="D208" s="137" t="s">
        <v>127</v>
      </c>
      <c r="F208" s="138" t="s">
        <v>338</v>
      </c>
      <c r="I208" s="139"/>
      <c r="L208" s="31"/>
      <c r="M208" s="140"/>
      <c r="T208" s="52"/>
      <c r="AT208" s="16" t="s">
        <v>127</v>
      </c>
      <c r="AU208" s="16" t="s">
        <v>79</v>
      </c>
    </row>
    <row r="209" spans="2:65" s="11" customFormat="1" ht="22.75" customHeight="1">
      <c r="B209" s="110"/>
      <c r="D209" s="111" t="s">
        <v>71</v>
      </c>
      <c r="E209" s="120" t="s">
        <v>181</v>
      </c>
      <c r="F209" s="120" t="s">
        <v>339</v>
      </c>
      <c r="I209" s="113"/>
      <c r="J209" s="121">
        <f>BK209</f>
        <v>0</v>
      </c>
      <c r="L209" s="110"/>
      <c r="M209" s="115"/>
      <c r="P209" s="116">
        <f>P210+P247</f>
        <v>0</v>
      </c>
      <c r="R209" s="116">
        <f>R210+R247</f>
        <v>8.1386851599999996</v>
      </c>
      <c r="T209" s="117">
        <f>T210+T247</f>
        <v>0</v>
      </c>
      <c r="AR209" s="111" t="s">
        <v>77</v>
      </c>
      <c r="AT209" s="118" t="s">
        <v>71</v>
      </c>
      <c r="AU209" s="118" t="s">
        <v>77</v>
      </c>
      <c r="AY209" s="111" t="s">
        <v>116</v>
      </c>
      <c r="BK209" s="119">
        <f>BK210+BK247</f>
        <v>0</v>
      </c>
    </row>
    <row r="210" spans="2:65" s="11" customFormat="1" ht="20.9" customHeight="1">
      <c r="B210" s="110"/>
      <c r="D210" s="111" t="s">
        <v>71</v>
      </c>
      <c r="E210" s="120" t="s">
        <v>340</v>
      </c>
      <c r="F210" s="120" t="s">
        <v>341</v>
      </c>
      <c r="I210" s="113"/>
      <c r="J210" s="121">
        <f>BK210</f>
        <v>0</v>
      </c>
      <c r="L210" s="110"/>
      <c r="M210" s="115"/>
      <c r="P210" s="116">
        <f>SUM(P211:P246)</f>
        <v>0</v>
      </c>
      <c r="R210" s="116">
        <f>SUM(R211:R246)</f>
        <v>8.1386851599999996</v>
      </c>
      <c r="T210" s="117">
        <f>SUM(T211:T246)</f>
        <v>0</v>
      </c>
      <c r="AR210" s="111" t="s">
        <v>77</v>
      </c>
      <c r="AT210" s="118" t="s">
        <v>71</v>
      </c>
      <c r="AU210" s="118" t="s">
        <v>79</v>
      </c>
      <c r="AY210" s="111" t="s">
        <v>116</v>
      </c>
      <c r="BK210" s="119">
        <f>SUM(BK211:BK246)</f>
        <v>0</v>
      </c>
    </row>
    <row r="211" spans="2:65" s="1" customFormat="1" ht="37.75" customHeight="1">
      <c r="B211" s="122"/>
      <c r="C211" s="123" t="s">
        <v>342</v>
      </c>
      <c r="D211" s="123" t="s">
        <v>120</v>
      </c>
      <c r="E211" s="124" t="s">
        <v>343</v>
      </c>
      <c r="F211" s="125" t="s">
        <v>344</v>
      </c>
      <c r="G211" s="126" t="s">
        <v>123</v>
      </c>
      <c r="H211" s="127">
        <v>167</v>
      </c>
      <c r="I211" s="128"/>
      <c r="J211" s="129">
        <f>ROUND(I211*H211,2)</f>
        <v>0</v>
      </c>
      <c r="K211" s="130"/>
      <c r="L211" s="31"/>
      <c r="M211" s="131" t="s">
        <v>3</v>
      </c>
      <c r="N211" s="132" t="s">
        <v>43</v>
      </c>
      <c r="P211" s="133">
        <f>O211*H211</f>
        <v>0</v>
      </c>
      <c r="Q211" s="133">
        <v>0</v>
      </c>
      <c r="R211" s="133">
        <f>Q211*H211</f>
        <v>0</v>
      </c>
      <c r="S211" s="133">
        <v>0</v>
      </c>
      <c r="T211" s="134">
        <f>S211*H211</f>
        <v>0</v>
      </c>
      <c r="AR211" s="135" t="s">
        <v>124</v>
      </c>
      <c r="AT211" s="135" t="s">
        <v>120</v>
      </c>
      <c r="AU211" s="135" t="s">
        <v>125</v>
      </c>
      <c r="AY211" s="16" t="s">
        <v>116</v>
      </c>
      <c r="BE211" s="136">
        <f>IF(N211="základní",J211,0)</f>
        <v>0</v>
      </c>
      <c r="BF211" s="136">
        <f>IF(N211="snížená",J211,0)</f>
        <v>0</v>
      </c>
      <c r="BG211" s="136">
        <f>IF(N211="zákl. přenesená",J211,0)</f>
        <v>0</v>
      </c>
      <c r="BH211" s="136">
        <f>IF(N211="sníž. přenesená",J211,0)</f>
        <v>0</v>
      </c>
      <c r="BI211" s="136">
        <f>IF(N211="nulová",J211,0)</f>
        <v>0</v>
      </c>
      <c r="BJ211" s="16" t="s">
        <v>77</v>
      </c>
      <c r="BK211" s="136">
        <f>ROUND(I211*H211,2)</f>
        <v>0</v>
      </c>
      <c r="BL211" s="16" t="s">
        <v>124</v>
      </c>
      <c r="BM211" s="135" t="s">
        <v>345</v>
      </c>
    </row>
    <row r="212" spans="2:65" s="1" customFormat="1" ht="16.5" customHeight="1">
      <c r="B212" s="122"/>
      <c r="C212" s="157" t="s">
        <v>346</v>
      </c>
      <c r="D212" s="157" t="s">
        <v>329</v>
      </c>
      <c r="E212" s="158" t="s">
        <v>347</v>
      </c>
      <c r="F212" s="159" t="s">
        <v>348</v>
      </c>
      <c r="G212" s="160" t="s">
        <v>349</v>
      </c>
      <c r="H212" s="161">
        <v>41.75</v>
      </c>
      <c r="I212" s="162"/>
      <c r="J212" s="163">
        <f>ROUND(I212*H212,2)</f>
        <v>0</v>
      </c>
      <c r="K212" s="164"/>
      <c r="L212" s="165"/>
      <c r="M212" s="166" t="s">
        <v>3</v>
      </c>
      <c r="N212" s="167" t="s">
        <v>43</v>
      </c>
      <c r="P212" s="133">
        <f>O212*H212</f>
        <v>0</v>
      </c>
      <c r="Q212" s="133">
        <v>1E-3</v>
      </c>
      <c r="R212" s="133">
        <f>Q212*H212</f>
        <v>4.1750000000000002E-2</v>
      </c>
      <c r="S212" s="133">
        <v>0</v>
      </c>
      <c r="T212" s="134">
        <f>S212*H212</f>
        <v>0</v>
      </c>
      <c r="AR212" s="135" t="s">
        <v>174</v>
      </c>
      <c r="AT212" s="135" t="s">
        <v>329</v>
      </c>
      <c r="AU212" s="135" t="s">
        <v>125</v>
      </c>
      <c r="AY212" s="16" t="s">
        <v>116</v>
      </c>
      <c r="BE212" s="136">
        <f>IF(N212="základní",J212,0)</f>
        <v>0</v>
      </c>
      <c r="BF212" s="136">
        <f>IF(N212="snížená",J212,0)</f>
        <v>0</v>
      </c>
      <c r="BG212" s="136">
        <f>IF(N212="zákl. přenesená",J212,0)</f>
        <v>0</v>
      </c>
      <c r="BH212" s="136">
        <f>IF(N212="sníž. přenesená",J212,0)</f>
        <v>0</v>
      </c>
      <c r="BI212" s="136">
        <f>IF(N212="nulová",J212,0)</f>
        <v>0</v>
      </c>
      <c r="BJ212" s="16" t="s">
        <v>77</v>
      </c>
      <c r="BK212" s="136">
        <f>ROUND(I212*H212,2)</f>
        <v>0</v>
      </c>
      <c r="BL212" s="16" t="s">
        <v>124</v>
      </c>
      <c r="BM212" s="135" t="s">
        <v>350</v>
      </c>
    </row>
    <row r="213" spans="2:65" s="12" customFormat="1" ht="10">
      <c r="B213" s="143"/>
      <c r="D213" s="141" t="s">
        <v>131</v>
      </c>
      <c r="F213" s="145" t="s">
        <v>351</v>
      </c>
      <c r="H213" s="146">
        <v>41.75</v>
      </c>
      <c r="I213" s="147"/>
      <c r="L213" s="143"/>
      <c r="M213" s="148"/>
      <c r="T213" s="149"/>
      <c r="AT213" s="144" t="s">
        <v>131</v>
      </c>
      <c r="AU213" s="144" t="s">
        <v>125</v>
      </c>
      <c r="AV213" s="12" t="s">
        <v>79</v>
      </c>
      <c r="AW213" s="12" t="s">
        <v>4</v>
      </c>
      <c r="AX213" s="12" t="s">
        <v>77</v>
      </c>
      <c r="AY213" s="144" t="s">
        <v>116</v>
      </c>
    </row>
    <row r="214" spans="2:65" s="1" customFormat="1" ht="37.75" customHeight="1">
      <c r="B214" s="122"/>
      <c r="C214" s="123" t="s">
        <v>352</v>
      </c>
      <c r="D214" s="123" t="s">
        <v>120</v>
      </c>
      <c r="E214" s="124" t="s">
        <v>353</v>
      </c>
      <c r="F214" s="125" t="s">
        <v>354</v>
      </c>
      <c r="G214" s="126" t="s">
        <v>144</v>
      </c>
      <c r="H214" s="127">
        <v>39.200000000000003</v>
      </c>
      <c r="I214" s="128"/>
      <c r="J214" s="129">
        <f>ROUND(I214*H214,2)</f>
        <v>0</v>
      </c>
      <c r="K214" s="130"/>
      <c r="L214" s="31"/>
      <c r="M214" s="131" t="s">
        <v>3</v>
      </c>
      <c r="N214" s="132" t="s">
        <v>43</v>
      </c>
      <c r="P214" s="133">
        <f>O214*H214</f>
        <v>0</v>
      </c>
      <c r="Q214" s="133">
        <v>1.0000000000000001E-5</v>
      </c>
      <c r="R214" s="133">
        <f>Q214*H214</f>
        <v>3.9200000000000004E-4</v>
      </c>
      <c r="S214" s="133">
        <v>0</v>
      </c>
      <c r="T214" s="134">
        <f>S214*H214</f>
        <v>0</v>
      </c>
      <c r="AR214" s="135" t="s">
        <v>124</v>
      </c>
      <c r="AT214" s="135" t="s">
        <v>120</v>
      </c>
      <c r="AU214" s="135" t="s">
        <v>125</v>
      </c>
      <c r="AY214" s="16" t="s">
        <v>116</v>
      </c>
      <c r="BE214" s="136">
        <f>IF(N214="základní",J214,0)</f>
        <v>0</v>
      </c>
      <c r="BF214" s="136">
        <f>IF(N214="snížená",J214,0)</f>
        <v>0</v>
      </c>
      <c r="BG214" s="136">
        <f>IF(N214="zákl. přenesená",J214,0)</f>
        <v>0</v>
      </c>
      <c r="BH214" s="136">
        <f>IF(N214="sníž. přenesená",J214,0)</f>
        <v>0</v>
      </c>
      <c r="BI214" s="136">
        <f>IF(N214="nulová",J214,0)</f>
        <v>0</v>
      </c>
      <c r="BJ214" s="16" t="s">
        <v>77</v>
      </c>
      <c r="BK214" s="136">
        <f>ROUND(I214*H214,2)</f>
        <v>0</v>
      </c>
      <c r="BL214" s="16" t="s">
        <v>124</v>
      </c>
      <c r="BM214" s="135" t="s">
        <v>355</v>
      </c>
    </row>
    <row r="215" spans="2:65" s="1" customFormat="1" ht="10">
      <c r="B215" s="31"/>
      <c r="D215" s="137" t="s">
        <v>127</v>
      </c>
      <c r="F215" s="138" t="s">
        <v>356</v>
      </c>
      <c r="I215" s="139"/>
      <c r="L215" s="31"/>
      <c r="M215" s="140"/>
      <c r="T215" s="52"/>
      <c r="AT215" s="16" t="s">
        <v>127</v>
      </c>
      <c r="AU215" s="16" t="s">
        <v>125</v>
      </c>
    </row>
    <row r="216" spans="2:65" s="12" customFormat="1" ht="10">
      <c r="B216" s="143"/>
      <c r="D216" s="141" t="s">
        <v>131</v>
      </c>
      <c r="E216" s="144" t="s">
        <v>3</v>
      </c>
      <c r="F216" s="145" t="s">
        <v>357</v>
      </c>
      <c r="H216" s="146">
        <v>39.200000000000003</v>
      </c>
      <c r="I216" s="147"/>
      <c r="L216" s="143"/>
      <c r="M216" s="148"/>
      <c r="T216" s="149"/>
      <c r="AT216" s="144" t="s">
        <v>131</v>
      </c>
      <c r="AU216" s="144" t="s">
        <v>125</v>
      </c>
      <c r="AV216" s="12" t="s">
        <v>79</v>
      </c>
      <c r="AW216" s="12" t="s">
        <v>33</v>
      </c>
      <c r="AX216" s="12" t="s">
        <v>77</v>
      </c>
      <c r="AY216" s="144" t="s">
        <v>116</v>
      </c>
    </row>
    <row r="217" spans="2:65" s="1" customFormat="1" ht="24.15" customHeight="1">
      <c r="B217" s="122"/>
      <c r="C217" s="123" t="s">
        <v>358</v>
      </c>
      <c r="D217" s="123" t="s">
        <v>120</v>
      </c>
      <c r="E217" s="124" t="s">
        <v>359</v>
      </c>
      <c r="F217" s="125" t="s">
        <v>360</v>
      </c>
      <c r="G217" s="126" t="s">
        <v>190</v>
      </c>
      <c r="H217" s="127">
        <v>1.782</v>
      </c>
      <c r="I217" s="128"/>
      <c r="J217" s="129">
        <f>ROUND(I217*H217,2)</f>
        <v>0</v>
      </c>
      <c r="K217" s="130"/>
      <c r="L217" s="31"/>
      <c r="M217" s="131" t="s">
        <v>3</v>
      </c>
      <c r="N217" s="132" t="s">
        <v>43</v>
      </c>
      <c r="P217" s="133">
        <f>O217*H217</f>
        <v>0</v>
      </c>
      <c r="Q217" s="133">
        <v>1.01508</v>
      </c>
      <c r="R217" s="133">
        <f>Q217*H217</f>
        <v>1.80887256</v>
      </c>
      <c r="S217" s="133">
        <v>0</v>
      </c>
      <c r="T217" s="134">
        <f>S217*H217</f>
        <v>0</v>
      </c>
      <c r="AR217" s="135" t="s">
        <v>124</v>
      </c>
      <c r="AT217" s="135" t="s">
        <v>120</v>
      </c>
      <c r="AU217" s="135" t="s">
        <v>125</v>
      </c>
      <c r="AY217" s="16" t="s">
        <v>116</v>
      </c>
      <c r="BE217" s="136">
        <f>IF(N217="základní",J217,0)</f>
        <v>0</v>
      </c>
      <c r="BF217" s="136">
        <f>IF(N217="snížená",J217,0)</f>
        <v>0</v>
      </c>
      <c r="BG217" s="136">
        <f>IF(N217="zákl. přenesená",J217,0)</f>
        <v>0</v>
      </c>
      <c r="BH217" s="136">
        <f>IF(N217="sníž. přenesená",J217,0)</f>
        <v>0</v>
      </c>
      <c r="BI217" s="136">
        <f>IF(N217="nulová",J217,0)</f>
        <v>0</v>
      </c>
      <c r="BJ217" s="16" t="s">
        <v>77</v>
      </c>
      <c r="BK217" s="136">
        <f>ROUND(I217*H217,2)</f>
        <v>0</v>
      </c>
      <c r="BL217" s="16" t="s">
        <v>124</v>
      </c>
      <c r="BM217" s="135" t="s">
        <v>361</v>
      </c>
    </row>
    <row r="218" spans="2:65" s="1" customFormat="1" ht="18">
      <c r="B218" s="31"/>
      <c r="D218" s="141" t="s">
        <v>129</v>
      </c>
      <c r="F218" s="142" t="s">
        <v>362</v>
      </c>
      <c r="I218" s="139"/>
      <c r="L218" s="31"/>
      <c r="M218" s="140"/>
      <c r="T218" s="52"/>
      <c r="AT218" s="16" t="s">
        <v>129</v>
      </c>
      <c r="AU218" s="16" t="s">
        <v>125</v>
      </c>
    </row>
    <row r="219" spans="2:65" s="12" customFormat="1" ht="10">
      <c r="B219" s="143"/>
      <c r="D219" s="141" t="s">
        <v>131</v>
      </c>
      <c r="E219" s="144" t="s">
        <v>3</v>
      </c>
      <c r="F219" s="145" t="s">
        <v>363</v>
      </c>
      <c r="H219" s="146">
        <v>1782</v>
      </c>
      <c r="I219" s="147"/>
      <c r="L219" s="143"/>
      <c r="M219" s="148"/>
      <c r="T219" s="149"/>
      <c r="AT219" s="144" t="s">
        <v>131</v>
      </c>
      <c r="AU219" s="144" t="s">
        <v>125</v>
      </c>
      <c r="AV219" s="12" t="s">
        <v>79</v>
      </c>
      <c r="AW219" s="12" t="s">
        <v>33</v>
      </c>
      <c r="AX219" s="12" t="s">
        <v>77</v>
      </c>
      <c r="AY219" s="144" t="s">
        <v>116</v>
      </c>
    </row>
    <row r="220" spans="2:65" s="12" customFormat="1" ht="10">
      <c r="B220" s="143"/>
      <c r="D220" s="141" t="s">
        <v>131</v>
      </c>
      <c r="F220" s="145" t="s">
        <v>364</v>
      </c>
      <c r="H220" s="146">
        <v>1.782</v>
      </c>
      <c r="I220" s="147"/>
      <c r="L220" s="143"/>
      <c r="M220" s="148"/>
      <c r="T220" s="149"/>
      <c r="AT220" s="144" t="s">
        <v>131</v>
      </c>
      <c r="AU220" s="144" t="s">
        <v>125</v>
      </c>
      <c r="AV220" s="12" t="s">
        <v>79</v>
      </c>
      <c r="AW220" s="12" t="s">
        <v>4</v>
      </c>
      <c r="AX220" s="12" t="s">
        <v>77</v>
      </c>
      <c r="AY220" s="144" t="s">
        <v>116</v>
      </c>
    </row>
    <row r="221" spans="2:65" s="1" customFormat="1" ht="24.15" customHeight="1">
      <c r="B221" s="122"/>
      <c r="C221" s="123" t="s">
        <v>365</v>
      </c>
      <c r="D221" s="123" t="s">
        <v>120</v>
      </c>
      <c r="E221" s="124" t="s">
        <v>366</v>
      </c>
      <c r="F221" s="125" t="s">
        <v>367</v>
      </c>
      <c r="G221" s="126" t="s">
        <v>123</v>
      </c>
      <c r="H221" s="127">
        <v>202.4</v>
      </c>
      <c r="I221" s="128"/>
      <c r="J221" s="129">
        <f>ROUND(I221*H221,2)</f>
        <v>0</v>
      </c>
      <c r="K221" s="130"/>
      <c r="L221" s="31"/>
      <c r="M221" s="131" t="s">
        <v>3</v>
      </c>
      <c r="N221" s="132" t="s">
        <v>43</v>
      </c>
      <c r="P221" s="133">
        <f>O221*H221</f>
        <v>0</v>
      </c>
      <c r="Q221" s="133">
        <v>4.6749999999999998E-4</v>
      </c>
      <c r="R221" s="133">
        <f>Q221*H221</f>
        <v>9.4621999999999998E-2</v>
      </c>
      <c r="S221" s="133">
        <v>0</v>
      </c>
      <c r="T221" s="134">
        <f>S221*H221</f>
        <v>0</v>
      </c>
      <c r="AR221" s="135" t="s">
        <v>124</v>
      </c>
      <c r="AT221" s="135" t="s">
        <v>120</v>
      </c>
      <c r="AU221" s="135" t="s">
        <v>125</v>
      </c>
      <c r="AY221" s="16" t="s">
        <v>116</v>
      </c>
      <c r="BE221" s="136">
        <f>IF(N221="základní",J221,0)</f>
        <v>0</v>
      </c>
      <c r="BF221" s="136">
        <f>IF(N221="snížená",J221,0)</f>
        <v>0</v>
      </c>
      <c r="BG221" s="136">
        <f>IF(N221="zákl. přenesená",J221,0)</f>
        <v>0</v>
      </c>
      <c r="BH221" s="136">
        <f>IF(N221="sníž. přenesená",J221,0)</f>
        <v>0</v>
      </c>
      <c r="BI221" s="136">
        <f>IF(N221="nulová",J221,0)</f>
        <v>0</v>
      </c>
      <c r="BJ221" s="16" t="s">
        <v>77</v>
      </c>
      <c r="BK221" s="136">
        <f>ROUND(I221*H221,2)</f>
        <v>0</v>
      </c>
      <c r="BL221" s="16" t="s">
        <v>124</v>
      </c>
      <c r="BM221" s="135" t="s">
        <v>368</v>
      </c>
    </row>
    <row r="222" spans="2:65" s="1" customFormat="1" ht="10">
      <c r="B222" s="31"/>
      <c r="D222" s="137" t="s">
        <v>127</v>
      </c>
      <c r="F222" s="138" t="s">
        <v>369</v>
      </c>
      <c r="I222" s="139"/>
      <c r="L222" s="31"/>
      <c r="M222" s="140"/>
      <c r="T222" s="52"/>
      <c r="AT222" s="16" t="s">
        <v>127</v>
      </c>
      <c r="AU222" s="16" t="s">
        <v>125</v>
      </c>
    </row>
    <row r="223" spans="2:65" s="1" customFormat="1" ht="27">
      <c r="B223" s="31"/>
      <c r="D223" s="141" t="s">
        <v>129</v>
      </c>
      <c r="F223" s="142" t="s">
        <v>370</v>
      </c>
      <c r="I223" s="139"/>
      <c r="L223" s="31"/>
      <c r="M223" s="140"/>
      <c r="T223" s="52"/>
      <c r="AT223" s="16" t="s">
        <v>129</v>
      </c>
      <c r="AU223" s="16" t="s">
        <v>125</v>
      </c>
    </row>
    <row r="224" spans="2:65" s="12" customFormat="1" ht="10">
      <c r="B224" s="143"/>
      <c r="D224" s="141" t="s">
        <v>131</v>
      </c>
      <c r="E224" s="144" t="s">
        <v>3</v>
      </c>
      <c r="F224" s="145" t="s">
        <v>371</v>
      </c>
      <c r="H224" s="146">
        <v>202.4</v>
      </c>
      <c r="I224" s="147"/>
      <c r="L224" s="143"/>
      <c r="M224" s="148"/>
      <c r="T224" s="149"/>
      <c r="AT224" s="144" t="s">
        <v>131</v>
      </c>
      <c r="AU224" s="144" t="s">
        <v>125</v>
      </c>
      <c r="AV224" s="12" t="s">
        <v>79</v>
      </c>
      <c r="AW224" s="12" t="s">
        <v>33</v>
      </c>
      <c r="AX224" s="12" t="s">
        <v>77</v>
      </c>
      <c r="AY224" s="144" t="s">
        <v>116</v>
      </c>
    </row>
    <row r="225" spans="2:65" s="1" customFormat="1" ht="49" customHeight="1">
      <c r="B225" s="122"/>
      <c r="C225" s="123" t="s">
        <v>372</v>
      </c>
      <c r="D225" s="123" t="s">
        <v>120</v>
      </c>
      <c r="E225" s="124" t="s">
        <v>373</v>
      </c>
      <c r="F225" s="125" t="s">
        <v>374</v>
      </c>
      <c r="G225" s="126" t="s">
        <v>144</v>
      </c>
      <c r="H225" s="127">
        <v>25</v>
      </c>
      <c r="I225" s="128"/>
      <c r="J225" s="129">
        <f>ROUND(I225*H225,2)</f>
        <v>0</v>
      </c>
      <c r="K225" s="130"/>
      <c r="L225" s="31"/>
      <c r="M225" s="131" t="s">
        <v>3</v>
      </c>
      <c r="N225" s="132" t="s">
        <v>43</v>
      </c>
      <c r="P225" s="133">
        <f>O225*H225</f>
        <v>0</v>
      </c>
      <c r="Q225" s="133">
        <v>0.15539952000000001</v>
      </c>
      <c r="R225" s="133">
        <f>Q225*H225</f>
        <v>3.8849880000000003</v>
      </c>
      <c r="S225" s="133">
        <v>0</v>
      </c>
      <c r="T225" s="134">
        <f>S225*H225</f>
        <v>0</v>
      </c>
      <c r="AR225" s="135" t="s">
        <v>124</v>
      </c>
      <c r="AT225" s="135" t="s">
        <v>120</v>
      </c>
      <c r="AU225" s="135" t="s">
        <v>125</v>
      </c>
      <c r="AY225" s="16" t="s">
        <v>116</v>
      </c>
      <c r="BE225" s="136">
        <f>IF(N225="základní",J225,0)</f>
        <v>0</v>
      </c>
      <c r="BF225" s="136">
        <f>IF(N225="snížená",J225,0)</f>
        <v>0</v>
      </c>
      <c r="BG225" s="136">
        <f>IF(N225="zákl. přenesená",J225,0)</f>
        <v>0</v>
      </c>
      <c r="BH225" s="136">
        <f>IF(N225="sníž. přenesená",J225,0)</f>
        <v>0</v>
      </c>
      <c r="BI225" s="136">
        <f>IF(N225="nulová",J225,0)</f>
        <v>0</v>
      </c>
      <c r="BJ225" s="16" t="s">
        <v>77</v>
      </c>
      <c r="BK225" s="136">
        <f>ROUND(I225*H225,2)</f>
        <v>0</v>
      </c>
      <c r="BL225" s="16" t="s">
        <v>124</v>
      </c>
      <c r="BM225" s="135" t="s">
        <v>375</v>
      </c>
    </row>
    <row r="226" spans="2:65" s="1" customFormat="1" ht="10">
      <c r="B226" s="31"/>
      <c r="D226" s="137" t="s">
        <v>127</v>
      </c>
      <c r="F226" s="138" t="s">
        <v>376</v>
      </c>
      <c r="I226" s="139"/>
      <c r="L226" s="31"/>
      <c r="M226" s="140"/>
      <c r="T226" s="52"/>
      <c r="AT226" s="16" t="s">
        <v>127</v>
      </c>
      <c r="AU226" s="16" t="s">
        <v>125</v>
      </c>
    </row>
    <row r="227" spans="2:65" s="1" customFormat="1" ht="18">
      <c r="B227" s="31"/>
      <c r="D227" s="141" t="s">
        <v>129</v>
      </c>
      <c r="F227" s="142" t="s">
        <v>377</v>
      </c>
      <c r="I227" s="139"/>
      <c r="L227" s="31"/>
      <c r="M227" s="140"/>
      <c r="T227" s="52"/>
      <c r="AT227" s="16" t="s">
        <v>129</v>
      </c>
      <c r="AU227" s="16" t="s">
        <v>125</v>
      </c>
    </row>
    <row r="228" spans="2:65" s="12" customFormat="1" ht="10">
      <c r="B228" s="143"/>
      <c r="D228" s="141" t="s">
        <v>131</v>
      </c>
      <c r="E228" s="144" t="s">
        <v>3</v>
      </c>
      <c r="F228" s="145" t="s">
        <v>285</v>
      </c>
      <c r="H228" s="146">
        <v>25</v>
      </c>
      <c r="I228" s="147"/>
      <c r="L228" s="143"/>
      <c r="M228" s="148"/>
      <c r="T228" s="149"/>
      <c r="AT228" s="144" t="s">
        <v>131</v>
      </c>
      <c r="AU228" s="144" t="s">
        <v>125</v>
      </c>
      <c r="AV228" s="12" t="s">
        <v>79</v>
      </c>
      <c r="AW228" s="12" t="s">
        <v>33</v>
      </c>
      <c r="AX228" s="12" t="s">
        <v>77</v>
      </c>
      <c r="AY228" s="144" t="s">
        <v>116</v>
      </c>
    </row>
    <row r="229" spans="2:65" s="1" customFormat="1" ht="16.5" customHeight="1">
      <c r="B229" s="122"/>
      <c r="C229" s="157" t="s">
        <v>378</v>
      </c>
      <c r="D229" s="157" t="s">
        <v>329</v>
      </c>
      <c r="E229" s="158" t="s">
        <v>379</v>
      </c>
      <c r="F229" s="159" t="s">
        <v>380</v>
      </c>
      <c r="G229" s="160" t="s">
        <v>144</v>
      </c>
      <c r="H229" s="161">
        <v>26.25</v>
      </c>
      <c r="I229" s="162"/>
      <c r="J229" s="163">
        <f>ROUND(I229*H229,2)</f>
        <v>0</v>
      </c>
      <c r="K229" s="164"/>
      <c r="L229" s="165"/>
      <c r="M229" s="166" t="s">
        <v>3</v>
      </c>
      <c r="N229" s="167" t="s">
        <v>43</v>
      </c>
      <c r="P229" s="133">
        <f>O229*H229</f>
        <v>0</v>
      </c>
      <c r="Q229" s="133">
        <v>0.08</v>
      </c>
      <c r="R229" s="133">
        <f>Q229*H229</f>
        <v>2.1</v>
      </c>
      <c r="S229" s="133">
        <v>0</v>
      </c>
      <c r="T229" s="134">
        <f>S229*H229</f>
        <v>0</v>
      </c>
      <c r="AR229" s="135" t="s">
        <v>174</v>
      </c>
      <c r="AT229" s="135" t="s">
        <v>329</v>
      </c>
      <c r="AU229" s="135" t="s">
        <v>125</v>
      </c>
      <c r="AY229" s="16" t="s">
        <v>116</v>
      </c>
      <c r="BE229" s="136">
        <f>IF(N229="základní",J229,0)</f>
        <v>0</v>
      </c>
      <c r="BF229" s="136">
        <f>IF(N229="snížená",J229,0)</f>
        <v>0</v>
      </c>
      <c r="BG229" s="136">
        <f>IF(N229="zákl. přenesená",J229,0)</f>
        <v>0</v>
      </c>
      <c r="BH229" s="136">
        <f>IF(N229="sníž. přenesená",J229,0)</f>
        <v>0</v>
      </c>
      <c r="BI229" s="136">
        <f>IF(N229="nulová",J229,0)</f>
        <v>0</v>
      </c>
      <c r="BJ229" s="16" t="s">
        <v>77</v>
      </c>
      <c r="BK229" s="136">
        <f>ROUND(I229*H229,2)</f>
        <v>0</v>
      </c>
      <c r="BL229" s="16" t="s">
        <v>124</v>
      </c>
      <c r="BM229" s="135" t="s">
        <v>381</v>
      </c>
    </row>
    <row r="230" spans="2:65" s="12" customFormat="1" ht="10">
      <c r="B230" s="143"/>
      <c r="D230" s="141" t="s">
        <v>131</v>
      </c>
      <c r="F230" s="145" t="s">
        <v>382</v>
      </c>
      <c r="H230" s="146">
        <v>26.25</v>
      </c>
      <c r="I230" s="147"/>
      <c r="L230" s="143"/>
      <c r="M230" s="148"/>
      <c r="T230" s="149"/>
      <c r="AT230" s="144" t="s">
        <v>131</v>
      </c>
      <c r="AU230" s="144" t="s">
        <v>125</v>
      </c>
      <c r="AV230" s="12" t="s">
        <v>79</v>
      </c>
      <c r="AW230" s="12" t="s">
        <v>4</v>
      </c>
      <c r="AX230" s="12" t="s">
        <v>77</v>
      </c>
      <c r="AY230" s="144" t="s">
        <v>116</v>
      </c>
    </row>
    <row r="231" spans="2:65" s="1" customFormat="1" ht="49" customHeight="1">
      <c r="B231" s="122"/>
      <c r="C231" s="123" t="s">
        <v>383</v>
      </c>
      <c r="D231" s="123" t="s">
        <v>120</v>
      </c>
      <c r="E231" s="124" t="s">
        <v>384</v>
      </c>
      <c r="F231" s="125" t="s">
        <v>385</v>
      </c>
      <c r="G231" s="126" t="s">
        <v>144</v>
      </c>
      <c r="H231" s="127">
        <v>1</v>
      </c>
      <c r="I231" s="128"/>
      <c r="J231" s="129">
        <f>ROUND(I231*H231,2)</f>
        <v>0</v>
      </c>
      <c r="K231" s="130"/>
      <c r="L231" s="31"/>
      <c r="M231" s="131" t="s">
        <v>3</v>
      </c>
      <c r="N231" s="132" t="s">
        <v>43</v>
      </c>
      <c r="P231" s="133">
        <f>O231*H231</f>
        <v>0</v>
      </c>
      <c r="Q231" s="133">
        <v>0.12949959999999999</v>
      </c>
      <c r="R231" s="133">
        <f>Q231*H231</f>
        <v>0.12949959999999999</v>
      </c>
      <c r="S231" s="133">
        <v>0</v>
      </c>
      <c r="T231" s="134">
        <f>S231*H231</f>
        <v>0</v>
      </c>
      <c r="AR231" s="135" t="s">
        <v>124</v>
      </c>
      <c r="AT231" s="135" t="s">
        <v>120</v>
      </c>
      <c r="AU231" s="135" t="s">
        <v>125</v>
      </c>
      <c r="AY231" s="16" t="s">
        <v>116</v>
      </c>
      <c r="BE231" s="136">
        <f>IF(N231="základní",J231,0)</f>
        <v>0</v>
      </c>
      <c r="BF231" s="136">
        <f>IF(N231="snížená",J231,0)</f>
        <v>0</v>
      </c>
      <c r="BG231" s="136">
        <f>IF(N231="zákl. přenesená",J231,0)</f>
        <v>0</v>
      </c>
      <c r="BH231" s="136">
        <f>IF(N231="sníž. přenesená",J231,0)</f>
        <v>0</v>
      </c>
      <c r="BI231" s="136">
        <f>IF(N231="nulová",J231,0)</f>
        <v>0</v>
      </c>
      <c r="BJ231" s="16" t="s">
        <v>77</v>
      </c>
      <c r="BK231" s="136">
        <f>ROUND(I231*H231,2)</f>
        <v>0</v>
      </c>
      <c r="BL231" s="16" t="s">
        <v>124</v>
      </c>
      <c r="BM231" s="135" t="s">
        <v>386</v>
      </c>
    </row>
    <row r="232" spans="2:65" s="1" customFormat="1" ht="10">
      <c r="B232" s="31"/>
      <c r="D232" s="137" t="s">
        <v>127</v>
      </c>
      <c r="F232" s="138" t="s">
        <v>387</v>
      </c>
      <c r="I232" s="139"/>
      <c r="L232" s="31"/>
      <c r="M232" s="140"/>
      <c r="T232" s="52"/>
      <c r="AT232" s="16" t="s">
        <v>127</v>
      </c>
      <c r="AU232" s="16" t="s">
        <v>125</v>
      </c>
    </row>
    <row r="233" spans="2:65" s="1" customFormat="1" ht="18">
      <c r="B233" s="31"/>
      <c r="D233" s="141" t="s">
        <v>129</v>
      </c>
      <c r="F233" s="142" t="s">
        <v>388</v>
      </c>
      <c r="I233" s="139"/>
      <c r="L233" s="31"/>
      <c r="M233" s="140"/>
      <c r="T233" s="52"/>
      <c r="AT233" s="16" t="s">
        <v>129</v>
      </c>
      <c r="AU233" s="16" t="s">
        <v>125</v>
      </c>
    </row>
    <row r="234" spans="2:65" s="1" customFormat="1" ht="16.5" customHeight="1">
      <c r="B234" s="122"/>
      <c r="C234" s="157" t="s">
        <v>389</v>
      </c>
      <c r="D234" s="157" t="s">
        <v>329</v>
      </c>
      <c r="E234" s="158" t="s">
        <v>390</v>
      </c>
      <c r="F234" s="159" t="s">
        <v>391</v>
      </c>
      <c r="G234" s="160" t="s">
        <v>144</v>
      </c>
      <c r="H234" s="161">
        <v>1.05</v>
      </c>
      <c r="I234" s="162"/>
      <c r="J234" s="163">
        <f>ROUND(I234*H234,2)</f>
        <v>0</v>
      </c>
      <c r="K234" s="164"/>
      <c r="L234" s="165"/>
      <c r="M234" s="166" t="s">
        <v>3</v>
      </c>
      <c r="N234" s="167" t="s">
        <v>43</v>
      </c>
      <c r="P234" s="133">
        <f>O234*H234</f>
        <v>0</v>
      </c>
      <c r="Q234" s="133">
        <v>5.6120000000000003E-2</v>
      </c>
      <c r="R234" s="133">
        <f>Q234*H234</f>
        <v>5.8926000000000006E-2</v>
      </c>
      <c r="S234" s="133">
        <v>0</v>
      </c>
      <c r="T234" s="134">
        <f>S234*H234</f>
        <v>0</v>
      </c>
      <c r="AR234" s="135" t="s">
        <v>174</v>
      </c>
      <c r="AT234" s="135" t="s">
        <v>329</v>
      </c>
      <c r="AU234" s="135" t="s">
        <v>125</v>
      </c>
      <c r="AY234" s="16" t="s">
        <v>116</v>
      </c>
      <c r="BE234" s="136">
        <f>IF(N234="základní",J234,0)</f>
        <v>0</v>
      </c>
      <c r="BF234" s="136">
        <f>IF(N234="snížená",J234,0)</f>
        <v>0</v>
      </c>
      <c r="BG234" s="136">
        <f>IF(N234="zákl. přenesená",J234,0)</f>
        <v>0</v>
      </c>
      <c r="BH234" s="136">
        <f>IF(N234="sníž. přenesená",J234,0)</f>
        <v>0</v>
      </c>
      <c r="BI234" s="136">
        <f>IF(N234="nulová",J234,0)</f>
        <v>0</v>
      </c>
      <c r="BJ234" s="16" t="s">
        <v>77</v>
      </c>
      <c r="BK234" s="136">
        <f>ROUND(I234*H234,2)</f>
        <v>0</v>
      </c>
      <c r="BL234" s="16" t="s">
        <v>124</v>
      </c>
      <c r="BM234" s="135" t="s">
        <v>392</v>
      </c>
    </row>
    <row r="235" spans="2:65" s="12" customFormat="1" ht="10">
      <c r="B235" s="143"/>
      <c r="D235" s="141" t="s">
        <v>131</v>
      </c>
      <c r="F235" s="145" t="s">
        <v>393</v>
      </c>
      <c r="H235" s="146">
        <v>1.05</v>
      </c>
      <c r="I235" s="147"/>
      <c r="L235" s="143"/>
      <c r="M235" s="148"/>
      <c r="T235" s="149"/>
      <c r="AT235" s="144" t="s">
        <v>131</v>
      </c>
      <c r="AU235" s="144" t="s">
        <v>125</v>
      </c>
      <c r="AV235" s="12" t="s">
        <v>79</v>
      </c>
      <c r="AW235" s="12" t="s">
        <v>4</v>
      </c>
      <c r="AX235" s="12" t="s">
        <v>77</v>
      </c>
      <c r="AY235" s="144" t="s">
        <v>116</v>
      </c>
    </row>
    <row r="236" spans="2:65" s="1" customFormat="1" ht="24.15" customHeight="1">
      <c r="B236" s="122"/>
      <c r="C236" s="123" t="s">
        <v>394</v>
      </c>
      <c r="D236" s="123" t="s">
        <v>120</v>
      </c>
      <c r="E236" s="124" t="s">
        <v>395</v>
      </c>
      <c r="F236" s="125" t="s">
        <v>396</v>
      </c>
      <c r="G236" s="126" t="s">
        <v>397</v>
      </c>
      <c r="H236" s="127">
        <v>3</v>
      </c>
      <c r="I236" s="128"/>
      <c r="J236" s="129">
        <f>ROUND(I236*H236,2)</f>
        <v>0</v>
      </c>
      <c r="K236" s="130"/>
      <c r="L236" s="31"/>
      <c r="M236" s="131" t="s">
        <v>3</v>
      </c>
      <c r="N236" s="132" t="s">
        <v>43</v>
      </c>
      <c r="P236" s="133">
        <f>O236*H236</f>
        <v>0</v>
      </c>
      <c r="Q236" s="133">
        <v>6.9999999999999999E-4</v>
      </c>
      <c r="R236" s="133">
        <f>Q236*H236</f>
        <v>2.0999999999999999E-3</v>
      </c>
      <c r="S236" s="133">
        <v>0</v>
      </c>
      <c r="T236" s="134">
        <f>S236*H236</f>
        <v>0</v>
      </c>
      <c r="AR236" s="135" t="s">
        <v>124</v>
      </c>
      <c r="AT236" s="135" t="s">
        <v>120</v>
      </c>
      <c r="AU236" s="135" t="s">
        <v>125</v>
      </c>
      <c r="AY236" s="16" t="s">
        <v>116</v>
      </c>
      <c r="BE236" s="136">
        <f>IF(N236="základní",J236,0)</f>
        <v>0</v>
      </c>
      <c r="BF236" s="136">
        <f>IF(N236="snížená",J236,0)</f>
        <v>0</v>
      </c>
      <c r="BG236" s="136">
        <f>IF(N236="zákl. přenesená",J236,0)</f>
        <v>0</v>
      </c>
      <c r="BH236" s="136">
        <f>IF(N236="sníž. přenesená",J236,0)</f>
        <v>0</v>
      </c>
      <c r="BI236" s="136">
        <f>IF(N236="nulová",J236,0)</f>
        <v>0</v>
      </c>
      <c r="BJ236" s="16" t="s">
        <v>77</v>
      </c>
      <c r="BK236" s="136">
        <f>ROUND(I236*H236,2)</f>
        <v>0</v>
      </c>
      <c r="BL236" s="16" t="s">
        <v>124</v>
      </c>
      <c r="BM236" s="135" t="s">
        <v>398</v>
      </c>
    </row>
    <row r="237" spans="2:65" s="1" customFormat="1" ht="10">
      <c r="B237" s="31"/>
      <c r="D237" s="137" t="s">
        <v>127</v>
      </c>
      <c r="F237" s="138" t="s">
        <v>399</v>
      </c>
      <c r="I237" s="139"/>
      <c r="L237" s="31"/>
      <c r="M237" s="140"/>
      <c r="T237" s="52"/>
      <c r="AT237" s="16" t="s">
        <v>127</v>
      </c>
      <c r="AU237" s="16" t="s">
        <v>125</v>
      </c>
    </row>
    <row r="238" spans="2:65" s="1" customFormat="1" ht="24.15" customHeight="1">
      <c r="B238" s="122"/>
      <c r="C238" s="157" t="s">
        <v>400</v>
      </c>
      <c r="D238" s="157" t="s">
        <v>329</v>
      </c>
      <c r="E238" s="158" t="s">
        <v>401</v>
      </c>
      <c r="F238" s="159" t="s">
        <v>402</v>
      </c>
      <c r="G238" s="160" t="s">
        <v>397</v>
      </c>
      <c r="H238" s="161">
        <v>2</v>
      </c>
      <c r="I238" s="162"/>
      <c r="J238" s="163">
        <f>ROUND(I238*H238,2)</f>
        <v>0</v>
      </c>
      <c r="K238" s="164"/>
      <c r="L238" s="165"/>
      <c r="M238" s="166" t="s">
        <v>3</v>
      </c>
      <c r="N238" s="167" t="s">
        <v>43</v>
      </c>
      <c r="P238" s="133">
        <f>O238*H238</f>
        <v>0</v>
      </c>
      <c r="Q238" s="133">
        <v>3.5000000000000001E-3</v>
      </c>
      <c r="R238" s="133">
        <f>Q238*H238</f>
        <v>7.0000000000000001E-3</v>
      </c>
      <c r="S238" s="133">
        <v>0</v>
      </c>
      <c r="T238" s="134">
        <f>S238*H238</f>
        <v>0</v>
      </c>
      <c r="AR238" s="135" t="s">
        <v>174</v>
      </c>
      <c r="AT238" s="135" t="s">
        <v>329</v>
      </c>
      <c r="AU238" s="135" t="s">
        <v>125</v>
      </c>
      <c r="AY238" s="16" t="s">
        <v>116</v>
      </c>
      <c r="BE238" s="136">
        <f>IF(N238="základní",J238,0)</f>
        <v>0</v>
      </c>
      <c r="BF238" s="136">
        <f>IF(N238="snížená",J238,0)</f>
        <v>0</v>
      </c>
      <c r="BG238" s="136">
        <f>IF(N238="zákl. přenesená",J238,0)</f>
        <v>0</v>
      </c>
      <c r="BH238" s="136">
        <f>IF(N238="sníž. přenesená",J238,0)</f>
        <v>0</v>
      </c>
      <c r="BI238" s="136">
        <f>IF(N238="nulová",J238,0)</f>
        <v>0</v>
      </c>
      <c r="BJ238" s="16" t="s">
        <v>77</v>
      </c>
      <c r="BK238" s="136">
        <f>ROUND(I238*H238,2)</f>
        <v>0</v>
      </c>
      <c r="BL238" s="16" t="s">
        <v>124</v>
      </c>
      <c r="BM238" s="135" t="s">
        <v>403</v>
      </c>
    </row>
    <row r="239" spans="2:65" s="1" customFormat="1" ht="21.75" customHeight="1">
      <c r="B239" s="122"/>
      <c r="C239" s="157" t="s">
        <v>404</v>
      </c>
      <c r="D239" s="157" t="s">
        <v>329</v>
      </c>
      <c r="E239" s="158" t="s">
        <v>405</v>
      </c>
      <c r="F239" s="159" t="s">
        <v>406</v>
      </c>
      <c r="G239" s="160" t="s">
        <v>397</v>
      </c>
      <c r="H239" s="161">
        <v>1.05</v>
      </c>
      <c r="I239" s="162"/>
      <c r="J239" s="163">
        <f>ROUND(I239*H239,2)</f>
        <v>0</v>
      </c>
      <c r="K239" s="164"/>
      <c r="L239" s="165"/>
      <c r="M239" s="166" t="s">
        <v>3</v>
      </c>
      <c r="N239" s="167" t="s">
        <v>43</v>
      </c>
      <c r="P239" s="133">
        <f>O239*H239</f>
        <v>0</v>
      </c>
      <c r="Q239" s="133">
        <v>8.9999999999999998E-4</v>
      </c>
      <c r="R239" s="133">
        <f>Q239*H239</f>
        <v>9.4499999999999998E-4</v>
      </c>
      <c r="S239" s="133">
        <v>0</v>
      </c>
      <c r="T239" s="134">
        <f>S239*H239</f>
        <v>0</v>
      </c>
      <c r="AR239" s="135" t="s">
        <v>174</v>
      </c>
      <c r="AT239" s="135" t="s">
        <v>329</v>
      </c>
      <c r="AU239" s="135" t="s">
        <v>125</v>
      </c>
      <c r="AY239" s="16" t="s">
        <v>116</v>
      </c>
      <c r="BE239" s="136">
        <f>IF(N239="základní",J239,0)</f>
        <v>0</v>
      </c>
      <c r="BF239" s="136">
        <f>IF(N239="snížená",J239,0)</f>
        <v>0</v>
      </c>
      <c r="BG239" s="136">
        <f>IF(N239="zákl. přenesená",J239,0)</f>
        <v>0</v>
      </c>
      <c r="BH239" s="136">
        <f>IF(N239="sníž. přenesená",J239,0)</f>
        <v>0</v>
      </c>
      <c r="BI239" s="136">
        <f>IF(N239="nulová",J239,0)</f>
        <v>0</v>
      </c>
      <c r="BJ239" s="16" t="s">
        <v>77</v>
      </c>
      <c r="BK239" s="136">
        <f>ROUND(I239*H239,2)</f>
        <v>0</v>
      </c>
      <c r="BL239" s="16" t="s">
        <v>124</v>
      </c>
      <c r="BM239" s="135" t="s">
        <v>407</v>
      </c>
    </row>
    <row r="240" spans="2:65" s="12" customFormat="1" ht="10">
      <c r="B240" s="143"/>
      <c r="D240" s="141" t="s">
        <v>131</v>
      </c>
      <c r="F240" s="145" t="s">
        <v>393</v>
      </c>
      <c r="H240" s="146">
        <v>1.05</v>
      </c>
      <c r="I240" s="147"/>
      <c r="L240" s="143"/>
      <c r="M240" s="148"/>
      <c r="T240" s="149"/>
      <c r="AT240" s="144" t="s">
        <v>131</v>
      </c>
      <c r="AU240" s="144" t="s">
        <v>125</v>
      </c>
      <c r="AV240" s="12" t="s">
        <v>79</v>
      </c>
      <c r="AW240" s="12" t="s">
        <v>4</v>
      </c>
      <c r="AX240" s="12" t="s">
        <v>77</v>
      </c>
      <c r="AY240" s="144" t="s">
        <v>116</v>
      </c>
    </row>
    <row r="241" spans="2:65" s="1" customFormat="1" ht="21.75" customHeight="1">
      <c r="B241" s="122"/>
      <c r="C241" s="157" t="s">
        <v>408</v>
      </c>
      <c r="D241" s="157" t="s">
        <v>329</v>
      </c>
      <c r="E241" s="158" t="s">
        <v>409</v>
      </c>
      <c r="F241" s="159" t="s">
        <v>410</v>
      </c>
      <c r="G241" s="160" t="s">
        <v>397</v>
      </c>
      <c r="H241" s="161">
        <v>2.1</v>
      </c>
      <c r="I241" s="162"/>
      <c r="J241" s="163">
        <f>ROUND(I241*H241,2)</f>
        <v>0</v>
      </c>
      <c r="K241" s="164"/>
      <c r="L241" s="165"/>
      <c r="M241" s="166" t="s">
        <v>3</v>
      </c>
      <c r="N241" s="167" t="s">
        <v>43</v>
      </c>
      <c r="P241" s="133">
        <f>O241*H241</f>
        <v>0</v>
      </c>
      <c r="Q241" s="133">
        <v>2.5000000000000001E-3</v>
      </c>
      <c r="R241" s="133">
        <f>Q241*H241</f>
        <v>5.2500000000000003E-3</v>
      </c>
      <c r="S241" s="133">
        <v>0</v>
      </c>
      <c r="T241" s="134">
        <f>S241*H241</f>
        <v>0</v>
      </c>
      <c r="AR241" s="135" t="s">
        <v>174</v>
      </c>
      <c r="AT241" s="135" t="s">
        <v>329</v>
      </c>
      <c r="AU241" s="135" t="s">
        <v>125</v>
      </c>
      <c r="AY241" s="16" t="s">
        <v>116</v>
      </c>
      <c r="BE241" s="136">
        <f>IF(N241="základní",J241,0)</f>
        <v>0</v>
      </c>
      <c r="BF241" s="136">
        <f>IF(N241="snížená",J241,0)</f>
        <v>0</v>
      </c>
      <c r="BG241" s="136">
        <f>IF(N241="zákl. přenesená",J241,0)</f>
        <v>0</v>
      </c>
      <c r="BH241" s="136">
        <f>IF(N241="sníž. přenesená",J241,0)</f>
        <v>0</v>
      </c>
      <c r="BI241" s="136">
        <f>IF(N241="nulová",J241,0)</f>
        <v>0</v>
      </c>
      <c r="BJ241" s="16" t="s">
        <v>77</v>
      </c>
      <c r="BK241" s="136">
        <f>ROUND(I241*H241,2)</f>
        <v>0</v>
      </c>
      <c r="BL241" s="16" t="s">
        <v>124</v>
      </c>
      <c r="BM241" s="135" t="s">
        <v>411</v>
      </c>
    </row>
    <row r="242" spans="2:65" s="12" customFormat="1" ht="10">
      <c r="B242" s="143"/>
      <c r="D242" s="141" t="s">
        <v>131</v>
      </c>
      <c r="F242" s="145" t="s">
        <v>412</v>
      </c>
      <c r="H242" s="146">
        <v>2.1</v>
      </c>
      <c r="I242" s="147"/>
      <c r="L242" s="143"/>
      <c r="M242" s="148"/>
      <c r="T242" s="149"/>
      <c r="AT242" s="144" t="s">
        <v>131</v>
      </c>
      <c r="AU242" s="144" t="s">
        <v>125</v>
      </c>
      <c r="AV242" s="12" t="s">
        <v>79</v>
      </c>
      <c r="AW242" s="12" t="s">
        <v>4</v>
      </c>
      <c r="AX242" s="12" t="s">
        <v>77</v>
      </c>
      <c r="AY242" s="144" t="s">
        <v>116</v>
      </c>
    </row>
    <row r="243" spans="2:65" s="1" customFormat="1" ht="33" customHeight="1">
      <c r="B243" s="122"/>
      <c r="C243" s="123" t="s">
        <v>413</v>
      </c>
      <c r="D243" s="123" t="s">
        <v>120</v>
      </c>
      <c r="E243" s="124" t="s">
        <v>414</v>
      </c>
      <c r="F243" s="125" t="s">
        <v>415</v>
      </c>
      <c r="G243" s="126" t="s">
        <v>144</v>
      </c>
      <c r="H243" s="127">
        <v>24</v>
      </c>
      <c r="I243" s="128"/>
      <c r="J243" s="129">
        <f>ROUND(I243*H243,2)</f>
        <v>0</v>
      </c>
      <c r="K243" s="130"/>
      <c r="L243" s="31"/>
      <c r="M243" s="131" t="s">
        <v>3</v>
      </c>
      <c r="N243" s="132" t="s">
        <v>43</v>
      </c>
      <c r="P243" s="133">
        <f>O243*H243</f>
        <v>0</v>
      </c>
      <c r="Q243" s="133">
        <v>1.1E-4</v>
      </c>
      <c r="R243" s="133">
        <f>Q243*H243</f>
        <v>2.64E-3</v>
      </c>
      <c r="S243" s="133">
        <v>0</v>
      </c>
      <c r="T243" s="134">
        <f>S243*H243</f>
        <v>0</v>
      </c>
      <c r="AR243" s="135" t="s">
        <v>124</v>
      </c>
      <c r="AT243" s="135" t="s">
        <v>120</v>
      </c>
      <c r="AU243" s="135" t="s">
        <v>125</v>
      </c>
      <c r="AY243" s="16" t="s">
        <v>116</v>
      </c>
      <c r="BE243" s="136">
        <f>IF(N243="základní",J243,0)</f>
        <v>0</v>
      </c>
      <c r="BF243" s="136">
        <f>IF(N243="snížená",J243,0)</f>
        <v>0</v>
      </c>
      <c r="BG243" s="136">
        <f>IF(N243="zákl. přenesená",J243,0)</f>
        <v>0</v>
      </c>
      <c r="BH243" s="136">
        <f>IF(N243="sníž. přenesená",J243,0)</f>
        <v>0</v>
      </c>
      <c r="BI243" s="136">
        <f>IF(N243="nulová",J243,0)</f>
        <v>0</v>
      </c>
      <c r="BJ243" s="16" t="s">
        <v>77</v>
      </c>
      <c r="BK243" s="136">
        <f>ROUND(I243*H243,2)</f>
        <v>0</v>
      </c>
      <c r="BL243" s="16" t="s">
        <v>124</v>
      </c>
      <c r="BM243" s="135" t="s">
        <v>416</v>
      </c>
    </row>
    <row r="244" spans="2:65" s="1" customFormat="1" ht="10">
      <c r="B244" s="31"/>
      <c r="D244" s="137" t="s">
        <v>127</v>
      </c>
      <c r="F244" s="138" t="s">
        <v>417</v>
      </c>
      <c r="I244" s="139"/>
      <c r="L244" s="31"/>
      <c r="M244" s="140"/>
      <c r="T244" s="52"/>
      <c r="AT244" s="16" t="s">
        <v>127</v>
      </c>
      <c r="AU244" s="16" t="s">
        <v>125</v>
      </c>
    </row>
    <row r="245" spans="2:65" s="1" customFormat="1" ht="33" customHeight="1">
      <c r="B245" s="122"/>
      <c r="C245" s="123" t="s">
        <v>418</v>
      </c>
      <c r="D245" s="123" t="s">
        <v>120</v>
      </c>
      <c r="E245" s="124" t="s">
        <v>419</v>
      </c>
      <c r="F245" s="125" t="s">
        <v>420</v>
      </c>
      <c r="G245" s="126" t="s">
        <v>123</v>
      </c>
      <c r="H245" s="127">
        <v>2</v>
      </c>
      <c r="I245" s="128"/>
      <c r="J245" s="129">
        <f>ROUND(I245*H245,2)</f>
        <v>0</v>
      </c>
      <c r="K245" s="130"/>
      <c r="L245" s="31"/>
      <c r="M245" s="131" t="s">
        <v>3</v>
      </c>
      <c r="N245" s="132" t="s">
        <v>43</v>
      </c>
      <c r="P245" s="133">
        <f>O245*H245</f>
        <v>0</v>
      </c>
      <c r="Q245" s="133">
        <v>8.4999999999999995E-4</v>
      </c>
      <c r="R245" s="133">
        <f>Q245*H245</f>
        <v>1.6999999999999999E-3</v>
      </c>
      <c r="S245" s="133">
        <v>0</v>
      </c>
      <c r="T245" s="134">
        <f>S245*H245</f>
        <v>0</v>
      </c>
      <c r="AR245" s="135" t="s">
        <v>124</v>
      </c>
      <c r="AT245" s="135" t="s">
        <v>120</v>
      </c>
      <c r="AU245" s="135" t="s">
        <v>125</v>
      </c>
      <c r="AY245" s="16" t="s">
        <v>116</v>
      </c>
      <c r="BE245" s="136">
        <f>IF(N245="základní",J245,0)</f>
        <v>0</v>
      </c>
      <c r="BF245" s="136">
        <f>IF(N245="snížená",J245,0)</f>
        <v>0</v>
      </c>
      <c r="BG245" s="136">
        <f>IF(N245="zákl. přenesená",J245,0)</f>
        <v>0</v>
      </c>
      <c r="BH245" s="136">
        <f>IF(N245="sníž. přenesená",J245,0)</f>
        <v>0</v>
      </c>
      <c r="BI245" s="136">
        <f>IF(N245="nulová",J245,0)</f>
        <v>0</v>
      </c>
      <c r="BJ245" s="16" t="s">
        <v>77</v>
      </c>
      <c r="BK245" s="136">
        <f>ROUND(I245*H245,2)</f>
        <v>0</v>
      </c>
      <c r="BL245" s="16" t="s">
        <v>124</v>
      </c>
      <c r="BM245" s="135" t="s">
        <v>421</v>
      </c>
    </row>
    <row r="246" spans="2:65" s="1" customFormat="1" ht="10">
      <c r="B246" s="31"/>
      <c r="D246" s="137" t="s">
        <v>127</v>
      </c>
      <c r="F246" s="138" t="s">
        <v>422</v>
      </c>
      <c r="I246" s="139"/>
      <c r="L246" s="31"/>
      <c r="M246" s="140"/>
      <c r="T246" s="52"/>
      <c r="AT246" s="16" t="s">
        <v>127</v>
      </c>
      <c r="AU246" s="16" t="s">
        <v>125</v>
      </c>
    </row>
    <row r="247" spans="2:65" s="11" customFormat="1" ht="20.9" customHeight="1">
      <c r="B247" s="110"/>
      <c r="D247" s="111" t="s">
        <v>71</v>
      </c>
      <c r="E247" s="120" t="s">
        <v>423</v>
      </c>
      <c r="F247" s="120" t="s">
        <v>424</v>
      </c>
      <c r="I247" s="113"/>
      <c r="J247" s="121">
        <f>BK247</f>
        <v>0</v>
      </c>
      <c r="L247" s="110"/>
      <c r="M247" s="115"/>
      <c r="P247" s="116">
        <f>SUM(P248:P249)</f>
        <v>0</v>
      </c>
      <c r="R247" s="116">
        <f>SUM(R248:R249)</f>
        <v>0</v>
      </c>
      <c r="T247" s="117">
        <f>SUM(T248:T249)</f>
        <v>0</v>
      </c>
      <c r="AR247" s="111" t="s">
        <v>77</v>
      </c>
      <c r="AT247" s="118" t="s">
        <v>71</v>
      </c>
      <c r="AU247" s="118" t="s">
        <v>79</v>
      </c>
      <c r="AY247" s="111" t="s">
        <v>116</v>
      </c>
      <c r="BK247" s="119">
        <f>SUM(BK248:BK249)</f>
        <v>0</v>
      </c>
    </row>
    <row r="248" spans="2:65" s="1" customFormat="1" ht="37.75" customHeight="1">
      <c r="B248" s="122"/>
      <c r="C248" s="123" t="s">
        <v>425</v>
      </c>
      <c r="D248" s="123" t="s">
        <v>120</v>
      </c>
      <c r="E248" s="124" t="s">
        <v>426</v>
      </c>
      <c r="F248" s="125" t="s">
        <v>427</v>
      </c>
      <c r="G248" s="126" t="s">
        <v>190</v>
      </c>
      <c r="H248" s="127">
        <v>149.74799999999999</v>
      </c>
      <c r="I248" s="128"/>
      <c r="J248" s="129">
        <f>ROUND(I248*H248,2)</f>
        <v>0</v>
      </c>
      <c r="K248" s="130"/>
      <c r="L248" s="31"/>
      <c r="M248" s="131" t="s">
        <v>3</v>
      </c>
      <c r="N248" s="132" t="s">
        <v>43</v>
      </c>
      <c r="P248" s="133">
        <f>O248*H248</f>
        <v>0</v>
      </c>
      <c r="Q248" s="133">
        <v>0</v>
      </c>
      <c r="R248" s="133">
        <f>Q248*H248</f>
        <v>0</v>
      </c>
      <c r="S248" s="133">
        <v>0</v>
      </c>
      <c r="T248" s="134">
        <f>S248*H248</f>
        <v>0</v>
      </c>
      <c r="AR248" s="135" t="s">
        <v>124</v>
      </c>
      <c r="AT248" s="135" t="s">
        <v>120</v>
      </c>
      <c r="AU248" s="135" t="s">
        <v>125</v>
      </c>
      <c r="AY248" s="16" t="s">
        <v>116</v>
      </c>
      <c r="BE248" s="136">
        <f>IF(N248="základní",J248,0)</f>
        <v>0</v>
      </c>
      <c r="BF248" s="136">
        <f>IF(N248="snížená",J248,0)</f>
        <v>0</v>
      </c>
      <c r="BG248" s="136">
        <f>IF(N248="zákl. přenesená",J248,0)</f>
        <v>0</v>
      </c>
      <c r="BH248" s="136">
        <f>IF(N248="sníž. přenesená",J248,0)</f>
        <v>0</v>
      </c>
      <c r="BI248" s="136">
        <f>IF(N248="nulová",J248,0)</f>
        <v>0</v>
      </c>
      <c r="BJ248" s="16" t="s">
        <v>77</v>
      </c>
      <c r="BK248" s="136">
        <f>ROUND(I248*H248,2)</f>
        <v>0</v>
      </c>
      <c r="BL248" s="16" t="s">
        <v>124</v>
      </c>
      <c r="BM248" s="135" t="s">
        <v>428</v>
      </c>
    </row>
    <row r="249" spans="2:65" s="1" customFormat="1" ht="10">
      <c r="B249" s="31"/>
      <c r="D249" s="137" t="s">
        <v>127</v>
      </c>
      <c r="F249" s="138" t="s">
        <v>429</v>
      </c>
      <c r="I249" s="139"/>
      <c r="L249" s="31"/>
      <c r="M249" s="140"/>
      <c r="T249" s="52"/>
      <c r="AT249" s="16" t="s">
        <v>127</v>
      </c>
      <c r="AU249" s="16" t="s">
        <v>125</v>
      </c>
    </row>
    <row r="250" spans="2:65" s="11" customFormat="1" ht="22.75" customHeight="1">
      <c r="B250" s="110"/>
      <c r="D250" s="111" t="s">
        <v>71</v>
      </c>
      <c r="E250" s="120" t="s">
        <v>430</v>
      </c>
      <c r="F250" s="120" t="s">
        <v>431</v>
      </c>
      <c r="I250" s="113"/>
      <c r="J250" s="121">
        <f>BK250</f>
        <v>0</v>
      </c>
      <c r="L250" s="110"/>
      <c r="M250" s="115"/>
      <c r="P250" s="116">
        <f>SUM(P251:P261)</f>
        <v>0</v>
      </c>
      <c r="R250" s="116">
        <f>SUM(R251:R261)</f>
        <v>0</v>
      </c>
      <c r="T250" s="117">
        <f>SUM(T251:T261)</f>
        <v>0</v>
      </c>
      <c r="AR250" s="111" t="s">
        <v>77</v>
      </c>
      <c r="AT250" s="118" t="s">
        <v>71</v>
      </c>
      <c r="AU250" s="118" t="s">
        <v>77</v>
      </c>
      <c r="AY250" s="111" t="s">
        <v>116</v>
      </c>
      <c r="BK250" s="119">
        <f>SUM(BK251:BK261)</f>
        <v>0</v>
      </c>
    </row>
    <row r="251" spans="2:65" s="1" customFormat="1" ht="37.75" customHeight="1">
      <c r="B251" s="122"/>
      <c r="C251" s="123" t="s">
        <v>432</v>
      </c>
      <c r="D251" s="123" t="s">
        <v>120</v>
      </c>
      <c r="E251" s="124" t="s">
        <v>433</v>
      </c>
      <c r="F251" s="125" t="s">
        <v>434</v>
      </c>
      <c r="G251" s="126" t="s">
        <v>190</v>
      </c>
      <c r="H251" s="127">
        <v>181.029</v>
      </c>
      <c r="I251" s="128"/>
      <c r="J251" s="129">
        <f>ROUND(I251*H251,2)</f>
        <v>0</v>
      </c>
      <c r="K251" s="130"/>
      <c r="L251" s="31"/>
      <c r="M251" s="131" t="s">
        <v>3</v>
      </c>
      <c r="N251" s="132" t="s">
        <v>43</v>
      </c>
      <c r="P251" s="133">
        <f>O251*H251</f>
        <v>0</v>
      </c>
      <c r="Q251" s="133">
        <v>0</v>
      </c>
      <c r="R251" s="133">
        <f>Q251*H251</f>
        <v>0</v>
      </c>
      <c r="S251" s="133">
        <v>0</v>
      </c>
      <c r="T251" s="134">
        <f>S251*H251</f>
        <v>0</v>
      </c>
      <c r="AR251" s="135" t="s">
        <v>124</v>
      </c>
      <c r="AT251" s="135" t="s">
        <v>120</v>
      </c>
      <c r="AU251" s="135" t="s">
        <v>79</v>
      </c>
      <c r="AY251" s="16" t="s">
        <v>116</v>
      </c>
      <c r="BE251" s="136">
        <f>IF(N251="základní",J251,0)</f>
        <v>0</v>
      </c>
      <c r="BF251" s="136">
        <f>IF(N251="snížená",J251,0)</f>
        <v>0</v>
      </c>
      <c r="BG251" s="136">
        <f>IF(N251="zákl. přenesená",J251,0)</f>
        <v>0</v>
      </c>
      <c r="BH251" s="136">
        <f>IF(N251="sníž. přenesená",J251,0)</f>
        <v>0</v>
      </c>
      <c r="BI251" s="136">
        <f>IF(N251="nulová",J251,0)</f>
        <v>0</v>
      </c>
      <c r="BJ251" s="16" t="s">
        <v>77</v>
      </c>
      <c r="BK251" s="136">
        <f>ROUND(I251*H251,2)</f>
        <v>0</v>
      </c>
      <c r="BL251" s="16" t="s">
        <v>124</v>
      </c>
      <c r="BM251" s="135" t="s">
        <v>435</v>
      </c>
    </row>
    <row r="252" spans="2:65" s="12" customFormat="1" ht="10">
      <c r="B252" s="143"/>
      <c r="D252" s="141" t="s">
        <v>131</v>
      </c>
      <c r="E252" s="144" t="s">
        <v>3</v>
      </c>
      <c r="F252" s="145" t="s">
        <v>436</v>
      </c>
      <c r="H252" s="146">
        <v>181.029</v>
      </c>
      <c r="I252" s="147"/>
      <c r="L252" s="143"/>
      <c r="M252" s="148"/>
      <c r="T252" s="149"/>
      <c r="AT252" s="144" t="s">
        <v>131</v>
      </c>
      <c r="AU252" s="144" t="s">
        <v>79</v>
      </c>
      <c r="AV252" s="12" t="s">
        <v>79</v>
      </c>
      <c r="AW252" s="12" t="s">
        <v>33</v>
      </c>
      <c r="AX252" s="12" t="s">
        <v>77</v>
      </c>
      <c r="AY252" s="144" t="s">
        <v>116</v>
      </c>
    </row>
    <row r="253" spans="2:65" s="1" customFormat="1" ht="37.75" customHeight="1">
      <c r="B253" s="122"/>
      <c r="C253" s="123" t="s">
        <v>437</v>
      </c>
      <c r="D253" s="123" t="s">
        <v>120</v>
      </c>
      <c r="E253" s="124" t="s">
        <v>438</v>
      </c>
      <c r="F253" s="125" t="s">
        <v>439</v>
      </c>
      <c r="G253" s="126" t="s">
        <v>190</v>
      </c>
      <c r="H253" s="127">
        <v>1810.29</v>
      </c>
      <c r="I253" s="128"/>
      <c r="J253" s="129">
        <f>ROUND(I253*H253,2)</f>
        <v>0</v>
      </c>
      <c r="K253" s="130"/>
      <c r="L253" s="31"/>
      <c r="M253" s="131" t="s">
        <v>3</v>
      </c>
      <c r="N253" s="132" t="s">
        <v>43</v>
      </c>
      <c r="P253" s="133">
        <f>O253*H253</f>
        <v>0</v>
      </c>
      <c r="Q253" s="133">
        <v>0</v>
      </c>
      <c r="R253" s="133">
        <f>Q253*H253</f>
        <v>0</v>
      </c>
      <c r="S253" s="133">
        <v>0</v>
      </c>
      <c r="T253" s="134">
        <f>S253*H253</f>
        <v>0</v>
      </c>
      <c r="AR253" s="135" t="s">
        <v>124</v>
      </c>
      <c r="AT253" s="135" t="s">
        <v>120</v>
      </c>
      <c r="AU253" s="135" t="s">
        <v>79</v>
      </c>
      <c r="AY253" s="16" t="s">
        <v>116</v>
      </c>
      <c r="BE253" s="136">
        <f>IF(N253="základní",J253,0)</f>
        <v>0</v>
      </c>
      <c r="BF253" s="136">
        <f>IF(N253="snížená",J253,0)</f>
        <v>0</v>
      </c>
      <c r="BG253" s="136">
        <f>IF(N253="zákl. přenesená",J253,0)</f>
        <v>0</v>
      </c>
      <c r="BH253" s="136">
        <f>IF(N253="sníž. přenesená",J253,0)</f>
        <v>0</v>
      </c>
      <c r="BI253" s="136">
        <f>IF(N253="nulová",J253,0)</f>
        <v>0</v>
      </c>
      <c r="BJ253" s="16" t="s">
        <v>77</v>
      </c>
      <c r="BK253" s="136">
        <f>ROUND(I253*H253,2)</f>
        <v>0</v>
      </c>
      <c r="BL253" s="16" t="s">
        <v>124</v>
      </c>
      <c r="BM253" s="135" t="s">
        <v>440</v>
      </c>
    </row>
    <row r="254" spans="2:65" s="12" customFormat="1" ht="10">
      <c r="B254" s="143"/>
      <c r="D254" s="141" t="s">
        <v>131</v>
      </c>
      <c r="E254" s="144" t="s">
        <v>3</v>
      </c>
      <c r="F254" s="145" t="s">
        <v>441</v>
      </c>
      <c r="H254" s="146">
        <v>181.029</v>
      </c>
      <c r="I254" s="147"/>
      <c r="L254" s="143"/>
      <c r="M254" s="148"/>
      <c r="T254" s="149"/>
      <c r="AT254" s="144" t="s">
        <v>131</v>
      </c>
      <c r="AU254" s="144" t="s">
        <v>79</v>
      </c>
      <c r="AV254" s="12" t="s">
        <v>79</v>
      </c>
      <c r="AW254" s="12" t="s">
        <v>33</v>
      </c>
      <c r="AX254" s="12" t="s">
        <v>77</v>
      </c>
      <c r="AY254" s="144" t="s">
        <v>116</v>
      </c>
    </row>
    <row r="255" spans="2:65" s="12" customFormat="1" ht="10">
      <c r="B255" s="143"/>
      <c r="D255" s="141" t="s">
        <v>131</v>
      </c>
      <c r="F255" s="145" t="s">
        <v>442</v>
      </c>
      <c r="H255" s="146">
        <v>1810.29</v>
      </c>
      <c r="I255" s="147"/>
      <c r="L255" s="143"/>
      <c r="M255" s="148"/>
      <c r="T255" s="149"/>
      <c r="AT255" s="144" t="s">
        <v>131</v>
      </c>
      <c r="AU255" s="144" t="s">
        <v>79</v>
      </c>
      <c r="AV255" s="12" t="s">
        <v>79</v>
      </c>
      <c r="AW255" s="12" t="s">
        <v>4</v>
      </c>
      <c r="AX255" s="12" t="s">
        <v>77</v>
      </c>
      <c r="AY255" s="144" t="s">
        <v>116</v>
      </c>
    </row>
    <row r="256" spans="2:65" s="1" customFormat="1" ht="44.25" customHeight="1">
      <c r="B256" s="122"/>
      <c r="C256" s="123" t="s">
        <v>443</v>
      </c>
      <c r="D256" s="123" t="s">
        <v>120</v>
      </c>
      <c r="E256" s="124" t="s">
        <v>444</v>
      </c>
      <c r="F256" s="125" t="s">
        <v>445</v>
      </c>
      <c r="G256" s="126" t="s">
        <v>190</v>
      </c>
      <c r="H256" s="127">
        <v>2.984</v>
      </c>
      <c r="I256" s="128"/>
      <c r="J256" s="129">
        <f>ROUND(I256*H256,2)</f>
        <v>0</v>
      </c>
      <c r="K256" s="130"/>
      <c r="L256" s="31"/>
      <c r="M256" s="131" t="s">
        <v>3</v>
      </c>
      <c r="N256" s="132" t="s">
        <v>43</v>
      </c>
      <c r="P256" s="133">
        <f>O256*H256</f>
        <v>0</v>
      </c>
      <c r="Q256" s="133">
        <v>0</v>
      </c>
      <c r="R256" s="133">
        <f>Q256*H256</f>
        <v>0</v>
      </c>
      <c r="S256" s="133">
        <v>0</v>
      </c>
      <c r="T256" s="134">
        <f>S256*H256</f>
        <v>0</v>
      </c>
      <c r="AR256" s="135" t="s">
        <v>124</v>
      </c>
      <c r="AT256" s="135" t="s">
        <v>120</v>
      </c>
      <c r="AU256" s="135" t="s">
        <v>79</v>
      </c>
      <c r="AY256" s="16" t="s">
        <v>116</v>
      </c>
      <c r="BE256" s="136">
        <f>IF(N256="základní",J256,0)</f>
        <v>0</v>
      </c>
      <c r="BF256" s="136">
        <f>IF(N256="snížená",J256,0)</f>
        <v>0</v>
      </c>
      <c r="BG256" s="136">
        <f>IF(N256="zákl. přenesená",J256,0)</f>
        <v>0</v>
      </c>
      <c r="BH256" s="136">
        <f>IF(N256="sníž. přenesená",J256,0)</f>
        <v>0</v>
      </c>
      <c r="BI256" s="136">
        <f>IF(N256="nulová",J256,0)</f>
        <v>0</v>
      </c>
      <c r="BJ256" s="16" t="s">
        <v>77</v>
      </c>
      <c r="BK256" s="136">
        <f>ROUND(I256*H256,2)</f>
        <v>0</v>
      </c>
      <c r="BL256" s="16" t="s">
        <v>124</v>
      </c>
      <c r="BM256" s="135" t="s">
        <v>446</v>
      </c>
    </row>
    <row r="257" spans="2:65" s="1" customFormat="1" ht="10">
      <c r="B257" s="31"/>
      <c r="D257" s="137" t="s">
        <v>127</v>
      </c>
      <c r="F257" s="138" t="s">
        <v>447</v>
      </c>
      <c r="I257" s="139"/>
      <c r="L257" s="31"/>
      <c r="M257" s="140"/>
      <c r="T257" s="52"/>
      <c r="AT257" s="16" t="s">
        <v>127</v>
      </c>
      <c r="AU257" s="16" t="s">
        <v>79</v>
      </c>
    </row>
    <row r="258" spans="2:65" s="1" customFormat="1" ht="44.25" customHeight="1">
      <c r="B258" s="122"/>
      <c r="C258" s="123">
        <v>61</v>
      </c>
      <c r="D258" s="123" t="s">
        <v>120</v>
      </c>
      <c r="E258" s="124" t="s">
        <v>448</v>
      </c>
      <c r="F258" s="125" t="s">
        <v>189</v>
      </c>
      <c r="G258" s="126" t="s">
        <v>190</v>
      </c>
      <c r="H258" s="127">
        <v>172.92</v>
      </c>
      <c r="I258" s="128"/>
      <c r="J258" s="129">
        <f>ROUND(I258*H258,2)</f>
        <v>0</v>
      </c>
      <c r="K258" s="130"/>
      <c r="L258" s="31"/>
      <c r="M258" s="131" t="s">
        <v>3</v>
      </c>
      <c r="N258" s="132" t="s">
        <v>43</v>
      </c>
      <c r="P258" s="133">
        <f>O258*H258</f>
        <v>0</v>
      </c>
      <c r="Q258" s="133">
        <v>0</v>
      </c>
      <c r="R258" s="133">
        <f>Q258*H258</f>
        <v>0</v>
      </c>
      <c r="S258" s="133">
        <v>0</v>
      </c>
      <c r="T258" s="134">
        <f>S258*H258</f>
        <v>0</v>
      </c>
      <c r="AR258" s="135" t="s">
        <v>124</v>
      </c>
      <c r="AT258" s="135" t="s">
        <v>120</v>
      </c>
      <c r="AU258" s="135" t="s">
        <v>79</v>
      </c>
      <c r="AY258" s="16" t="s">
        <v>116</v>
      </c>
      <c r="BE258" s="136">
        <f>IF(N258="základní",J258,0)</f>
        <v>0</v>
      </c>
      <c r="BF258" s="136">
        <f>IF(N258="snížená",J258,0)</f>
        <v>0</v>
      </c>
      <c r="BG258" s="136">
        <f>IF(N258="zákl. přenesená",J258,0)</f>
        <v>0</v>
      </c>
      <c r="BH258" s="136">
        <f>IF(N258="sníž. přenesená",J258,0)</f>
        <v>0</v>
      </c>
      <c r="BI258" s="136">
        <f>IF(N258="nulová",J258,0)</f>
        <v>0</v>
      </c>
      <c r="BJ258" s="16" t="s">
        <v>77</v>
      </c>
      <c r="BK258" s="136">
        <f>ROUND(I258*H258,2)</f>
        <v>0</v>
      </c>
      <c r="BL258" s="16" t="s">
        <v>124</v>
      </c>
      <c r="BM258" s="135" t="s">
        <v>449</v>
      </c>
    </row>
    <row r="259" spans="2:65" s="1" customFormat="1" ht="10">
      <c r="B259" s="31"/>
      <c r="D259" s="137" t="s">
        <v>127</v>
      </c>
      <c r="F259" s="138" t="s">
        <v>450</v>
      </c>
      <c r="I259" s="139"/>
      <c r="L259" s="31"/>
      <c r="M259" s="140"/>
      <c r="T259" s="52"/>
      <c r="AT259" s="16" t="s">
        <v>127</v>
      </c>
      <c r="AU259" s="16" t="s">
        <v>79</v>
      </c>
    </row>
    <row r="260" spans="2:65" s="1" customFormat="1" ht="44.25" customHeight="1">
      <c r="B260" s="122"/>
      <c r="C260" s="123">
        <v>62</v>
      </c>
      <c r="D260" s="123" t="s">
        <v>120</v>
      </c>
      <c r="E260" s="124" t="s">
        <v>451</v>
      </c>
      <c r="F260" s="125" t="s">
        <v>452</v>
      </c>
      <c r="G260" s="126" t="s">
        <v>190</v>
      </c>
      <c r="H260" s="127">
        <v>5.125</v>
      </c>
      <c r="I260" s="128"/>
      <c r="J260" s="129">
        <f>ROUND(I260*H260,2)</f>
        <v>0</v>
      </c>
      <c r="K260" s="130"/>
      <c r="L260" s="31"/>
      <c r="M260" s="131" t="s">
        <v>3</v>
      </c>
      <c r="N260" s="132" t="s">
        <v>43</v>
      </c>
      <c r="P260" s="133">
        <f>O260*H260</f>
        <v>0</v>
      </c>
      <c r="Q260" s="133">
        <v>0</v>
      </c>
      <c r="R260" s="133">
        <f>Q260*H260</f>
        <v>0</v>
      </c>
      <c r="S260" s="133">
        <v>0</v>
      </c>
      <c r="T260" s="134">
        <f>S260*H260</f>
        <v>0</v>
      </c>
      <c r="AR260" s="135" t="s">
        <v>124</v>
      </c>
      <c r="AT260" s="135" t="s">
        <v>120</v>
      </c>
      <c r="AU260" s="135" t="s">
        <v>79</v>
      </c>
      <c r="AY260" s="16" t="s">
        <v>116</v>
      </c>
      <c r="BE260" s="136">
        <f>IF(N260="základní",J260,0)</f>
        <v>0</v>
      </c>
      <c r="BF260" s="136">
        <f>IF(N260="snížená",J260,0)</f>
        <v>0</v>
      </c>
      <c r="BG260" s="136">
        <f>IF(N260="zákl. přenesená",J260,0)</f>
        <v>0</v>
      </c>
      <c r="BH260" s="136">
        <f>IF(N260="sníž. přenesená",J260,0)</f>
        <v>0</v>
      </c>
      <c r="BI260" s="136">
        <f>IF(N260="nulová",J260,0)</f>
        <v>0</v>
      </c>
      <c r="BJ260" s="16" t="s">
        <v>77</v>
      </c>
      <c r="BK260" s="136">
        <f>ROUND(I260*H260,2)</f>
        <v>0</v>
      </c>
      <c r="BL260" s="16" t="s">
        <v>124</v>
      </c>
      <c r="BM260" s="135" t="s">
        <v>453</v>
      </c>
    </row>
    <row r="261" spans="2:65" s="1" customFormat="1" ht="10">
      <c r="B261" s="31"/>
      <c r="D261" s="137" t="s">
        <v>127</v>
      </c>
      <c r="F261" s="138" t="s">
        <v>454</v>
      </c>
      <c r="I261" s="139"/>
      <c r="L261" s="31"/>
      <c r="M261" s="168"/>
      <c r="N261" s="169"/>
      <c r="O261" s="169"/>
      <c r="P261" s="169"/>
      <c r="Q261" s="169"/>
      <c r="R261" s="169"/>
      <c r="S261" s="169"/>
      <c r="T261" s="170"/>
      <c r="AT261" s="16" t="s">
        <v>127</v>
      </c>
      <c r="AU261" s="16" t="s">
        <v>79</v>
      </c>
    </row>
    <row r="262" spans="2:65" s="1" customFormat="1" ht="7" customHeight="1">
      <c r="B262" s="40"/>
      <c r="C262" s="41"/>
      <c r="D262" s="41"/>
      <c r="E262" s="41"/>
      <c r="F262" s="41"/>
      <c r="G262" s="41"/>
      <c r="H262" s="41"/>
      <c r="I262" s="41"/>
      <c r="J262" s="41"/>
      <c r="K262" s="41"/>
      <c r="L262" s="31"/>
    </row>
  </sheetData>
  <autoFilter ref="C88:K261" xr:uid="{00000000-0009-0000-0000-000001000000}"/>
  <mergeCells count="6">
    <mergeCell ref="L2:V2"/>
    <mergeCell ref="E7:H7"/>
    <mergeCell ref="E16:H16"/>
    <mergeCell ref="E25:H25"/>
    <mergeCell ref="E46:H46"/>
    <mergeCell ref="E81:H81"/>
  </mergeCells>
  <hyperlinks>
    <hyperlink ref="F94" r:id="rId1" xr:uid="{00000000-0004-0000-0100-000000000000}"/>
    <hyperlink ref="F98" r:id="rId2" xr:uid="{00000000-0004-0000-0100-000001000000}"/>
    <hyperlink ref="F101" r:id="rId3" xr:uid="{00000000-0004-0000-0100-000002000000}"/>
    <hyperlink ref="F105" r:id="rId4" xr:uid="{00000000-0004-0000-0100-000003000000}"/>
    <hyperlink ref="F110" r:id="rId5" xr:uid="{00000000-0004-0000-0100-000004000000}"/>
    <hyperlink ref="F114" r:id="rId6" xr:uid="{00000000-0004-0000-0100-000005000000}"/>
    <hyperlink ref="F119" r:id="rId7" xr:uid="{00000000-0004-0000-0100-000006000000}"/>
    <hyperlink ref="F123" r:id="rId8" xr:uid="{00000000-0004-0000-0100-000007000000}"/>
    <hyperlink ref="F126" r:id="rId9" xr:uid="{00000000-0004-0000-0100-000008000000}"/>
    <hyperlink ref="F130" r:id="rId10" xr:uid="{00000000-0004-0000-0100-000009000000}"/>
    <hyperlink ref="F135" r:id="rId11" xr:uid="{00000000-0004-0000-0100-00000A000000}"/>
    <hyperlink ref="F140" r:id="rId12" xr:uid="{00000000-0004-0000-0100-00000B000000}"/>
    <hyperlink ref="F144" r:id="rId13" xr:uid="{00000000-0004-0000-0100-00000C000000}"/>
    <hyperlink ref="F148" r:id="rId14" xr:uid="{00000000-0004-0000-0100-00000D000000}"/>
    <hyperlink ref="F152" r:id="rId15" xr:uid="{00000000-0004-0000-0100-00000E000000}"/>
    <hyperlink ref="F156" r:id="rId16" xr:uid="{00000000-0004-0000-0100-00000F000000}"/>
    <hyperlink ref="F161" r:id="rId17" xr:uid="{00000000-0004-0000-0100-000010000000}"/>
    <hyperlink ref="F164" r:id="rId18" xr:uid="{00000000-0004-0000-0100-000011000000}"/>
    <hyperlink ref="F166" r:id="rId19" xr:uid="{00000000-0004-0000-0100-000012000000}"/>
    <hyperlink ref="F169" r:id="rId20" xr:uid="{00000000-0004-0000-0100-000013000000}"/>
    <hyperlink ref="F173" r:id="rId21" xr:uid="{00000000-0004-0000-0100-000014000000}"/>
    <hyperlink ref="F178" r:id="rId22" xr:uid="{00000000-0004-0000-0100-000015000000}"/>
    <hyperlink ref="F181" r:id="rId23" xr:uid="{00000000-0004-0000-0100-000016000000}"/>
    <hyperlink ref="F184" r:id="rId24" xr:uid="{00000000-0004-0000-0100-000017000000}"/>
    <hyperlink ref="F187" r:id="rId25" xr:uid="{00000000-0004-0000-0100-000018000000}"/>
    <hyperlink ref="F191" r:id="rId26" xr:uid="{00000000-0004-0000-0100-000019000000}"/>
    <hyperlink ref="F195" r:id="rId27" xr:uid="{00000000-0004-0000-0100-00001A000000}"/>
    <hyperlink ref="F199" r:id="rId28" xr:uid="{00000000-0004-0000-0100-00001B000000}"/>
    <hyperlink ref="F201" r:id="rId29" xr:uid="{00000000-0004-0000-0100-00001C000000}"/>
    <hyperlink ref="F204" r:id="rId30" xr:uid="{00000000-0004-0000-0100-00001D000000}"/>
    <hyperlink ref="F208" r:id="rId31" xr:uid="{00000000-0004-0000-0100-00001E000000}"/>
    <hyperlink ref="F215" r:id="rId32" xr:uid="{00000000-0004-0000-0100-00001F000000}"/>
    <hyperlink ref="F222" r:id="rId33" xr:uid="{00000000-0004-0000-0100-000020000000}"/>
    <hyperlink ref="F226" r:id="rId34" xr:uid="{00000000-0004-0000-0100-000021000000}"/>
    <hyperlink ref="F232" r:id="rId35" xr:uid="{00000000-0004-0000-0100-000022000000}"/>
    <hyperlink ref="F237" r:id="rId36" xr:uid="{00000000-0004-0000-0100-000023000000}"/>
    <hyperlink ref="F244" r:id="rId37" xr:uid="{00000000-0004-0000-0100-000024000000}"/>
    <hyperlink ref="F246" r:id="rId38" xr:uid="{00000000-0004-0000-0100-000025000000}"/>
    <hyperlink ref="F249" r:id="rId39" xr:uid="{00000000-0004-0000-0100-000026000000}"/>
    <hyperlink ref="F257" r:id="rId40" xr:uid="{00000000-0004-0000-0100-000027000000}"/>
    <hyperlink ref="F259" r:id="rId41" xr:uid="{00000000-0004-0000-0100-000028000000}"/>
    <hyperlink ref="F261" r:id="rId42" xr:uid="{00000000-0004-0000-0100-00002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4.5"/>
  <cols>
    <col min="1" max="1" width="8.33203125" style="171" customWidth="1"/>
    <col min="2" max="2" width="1.6640625" style="171" customWidth="1"/>
    <col min="3" max="4" width="5" style="171" customWidth="1"/>
    <col min="5" max="5" width="11.6640625" style="171" customWidth="1"/>
    <col min="6" max="6" width="9.109375" style="171" customWidth="1"/>
    <col min="7" max="7" width="5" style="171" customWidth="1"/>
    <col min="8" max="8" width="77.77734375" style="171" customWidth="1"/>
    <col min="9" max="10" width="20" style="171" customWidth="1"/>
    <col min="11" max="11" width="1.6640625" style="171" customWidth="1"/>
  </cols>
  <sheetData>
    <row r="1" spans="2:11" customFormat="1" ht="37.5" customHeight="1"/>
    <row r="2" spans="2:11" customFormat="1" ht="7.5" customHeight="1">
      <c r="B2" s="172"/>
      <c r="C2" s="173"/>
      <c r="D2" s="173"/>
      <c r="E2" s="173"/>
      <c r="F2" s="173"/>
      <c r="G2" s="173"/>
      <c r="H2" s="173"/>
      <c r="I2" s="173"/>
      <c r="J2" s="173"/>
      <c r="K2" s="174"/>
    </row>
    <row r="3" spans="2:11" s="14" customFormat="1" ht="45" customHeight="1">
      <c r="B3" s="175"/>
      <c r="C3" s="298" t="s">
        <v>455</v>
      </c>
      <c r="D3" s="298"/>
      <c r="E3" s="298"/>
      <c r="F3" s="298"/>
      <c r="G3" s="298"/>
      <c r="H3" s="298"/>
      <c r="I3" s="298"/>
      <c r="J3" s="298"/>
      <c r="K3" s="176"/>
    </row>
    <row r="4" spans="2:11" customFormat="1" ht="25.5" customHeight="1">
      <c r="B4" s="177"/>
      <c r="C4" s="297" t="s">
        <v>456</v>
      </c>
      <c r="D4" s="297"/>
      <c r="E4" s="297"/>
      <c r="F4" s="297"/>
      <c r="G4" s="297"/>
      <c r="H4" s="297"/>
      <c r="I4" s="297"/>
      <c r="J4" s="297"/>
      <c r="K4" s="178"/>
    </row>
    <row r="5" spans="2:11" customFormat="1" ht="5.25" customHeight="1">
      <c r="B5" s="177"/>
      <c r="C5" s="179"/>
      <c r="D5" s="179"/>
      <c r="E5" s="179"/>
      <c r="F5" s="179"/>
      <c r="G5" s="179"/>
      <c r="H5" s="179"/>
      <c r="I5" s="179"/>
      <c r="J5" s="179"/>
      <c r="K5" s="178"/>
    </row>
    <row r="6" spans="2:11" customFormat="1" ht="15" customHeight="1">
      <c r="B6" s="177"/>
      <c r="C6" s="296" t="s">
        <v>457</v>
      </c>
      <c r="D6" s="296"/>
      <c r="E6" s="296"/>
      <c r="F6" s="296"/>
      <c r="G6" s="296"/>
      <c r="H6" s="296"/>
      <c r="I6" s="296"/>
      <c r="J6" s="296"/>
      <c r="K6" s="178"/>
    </row>
    <row r="7" spans="2:11" customFormat="1" ht="15" customHeight="1">
      <c r="B7" s="181"/>
      <c r="C7" s="296" t="s">
        <v>458</v>
      </c>
      <c r="D7" s="296"/>
      <c r="E7" s="296"/>
      <c r="F7" s="296"/>
      <c r="G7" s="296"/>
      <c r="H7" s="296"/>
      <c r="I7" s="296"/>
      <c r="J7" s="296"/>
      <c r="K7" s="178"/>
    </row>
    <row r="8" spans="2:11" customFormat="1" ht="12.75" customHeight="1">
      <c r="B8" s="181"/>
      <c r="C8" s="180"/>
      <c r="D8" s="180"/>
      <c r="E8" s="180"/>
      <c r="F8" s="180"/>
      <c r="G8" s="180"/>
      <c r="H8" s="180"/>
      <c r="I8" s="180"/>
      <c r="J8" s="180"/>
      <c r="K8" s="178"/>
    </row>
    <row r="9" spans="2:11" customFormat="1" ht="15" customHeight="1">
      <c r="B9" s="181"/>
      <c r="C9" s="296" t="s">
        <v>459</v>
      </c>
      <c r="D9" s="296"/>
      <c r="E9" s="296"/>
      <c r="F9" s="296"/>
      <c r="G9" s="296"/>
      <c r="H9" s="296"/>
      <c r="I9" s="296"/>
      <c r="J9" s="296"/>
      <c r="K9" s="178"/>
    </row>
    <row r="10" spans="2:11" customFormat="1" ht="15" customHeight="1">
      <c r="B10" s="181"/>
      <c r="C10" s="180"/>
      <c r="D10" s="296" t="s">
        <v>460</v>
      </c>
      <c r="E10" s="296"/>
      <c r="F10" s="296"/>
      <c r="G10" s="296"/>
      <c r="H10" s="296"/>
      <c r="I10" s="296"/>
      <c r="J10" s="296"/>
      <c r="K10" s="178"/>
    </row>
    <row r="11" spans="2:11" customFormat="1" ht="15" customHeight="1">
      <c r="B11" s="181"/>
      <c r="C11" s="182"/>
      <c r="D11" s="296" t="s">
        <v>461</v>
      </c>
      <c r="E11" s="296"/>
      <c r="F11" s="296"/>
      <c r="G11" s="296"/>
      <c r="H11" s="296"/>
      <c r="I11" s="296"/>
      <c r="J11" s="296"/>
      <c r="K11" s="178"/>
    </row>
    <row r="12" spans="2:11" customFormat="1" ht="15" customHeight="1">
      <c r="B12" s="181"/>
      <c r="C12" s="182"/>
      <c r="D12" s="180"/>
      <c r="E12" s="180"/>
      <c r="F12" s="180"/>
      <c r="G12" s="180"/>
      <c r="H12" s="180"/>
      <c r="I12" s="180"/>
      <c r="J12" s="180"/>
      <c r="K12" s="178"/>
    </row>
    <row r="13" spans="2:11" customFormat="1" ht="15" customHeight="1">
      <c r="B13" s="181"/>
      <c r="C13" s="182"/>
      <c r="D13" s="183" t="s">
        <v>462</v>
      </c>
      <c r="E13" s="180"/>
      <c r="F13" s="180"/>
      <c r="G13" s="180"/>
      <c r="H13" s="180"/>
      <c r="I13" s="180"/>
      <c r="J13" s="180"/>
      <c r="K13" s="178"/>
    </row>
    <row r="14" spans="2:11" customFormat="1" ht="12.75" customHeight="1">
      <c r="B14" s="181"/>
      <c r="C14" s="182"/>
      <c r="D14" s="182"/>
      <c r="E14" s="182"/>
      <c r="F14" s="182"/>
      <c r="G14" s="182"/>
      <c r="H14" s="182"/>
      <c r="I14" s="182"/>
      <c r="J14" s="182"/>
      <c r="K14" s="178"/>
    </row>
    <row r="15" spans="2:11" customFormat="1" ht="15" customHeight="1">
      <c r="B15" s="181"/>
      <c r="C15" s="182"/>
      <c r="D15" s="296" t="s">
        <v>463</v>
      </c>
      <c r="E15" s="296"/>
      <c r="F15" s="296"/>
      <c r="G15" s="296"/>
      <c r="H15" s="296"/>
      <c r="I15" s="296"/>
      <c r="J15" s="296"/>
      <c r="K15" s="178"/>
    </row>
    <row r="16" spans="2:11" customFormat="1" ht="15" customHeight="1">
      <c r="B16" s="181"/>
      <c r="C16" s="182"/>
      <c r="D16" s="296" t="s">
        <v>464</v>
      </c>
      <c r="E16" s="296"/>
      <c r="F16" s="296"/>
      <c r="G16" s="296"/>
      <c r="H16" s="296"/>
      <c r="I16" s="296"/>
      <c r="J16" s="296"/>
      <c r="K16" s="178"/>
    </row>
    <row r="17" spans="2:11" customFormat="1" ht="15" customHeight="1">
      <c r="B17" s="181"/>
      <c r="C17" s="182"/>
      <c r="D17" s="296" t="s">
        <v>465</v>
      </c>
      <c r="E17" s="296"/>
      <c r="F17" s="296"/>
      <c r="G17" s="296"/>
      <c r="H17" s="296"/>
      <c r="I17" s="296"/>
      <c r="J17" s="296"/>
      <c r="K17" s="178"/>
    </row>
    <row r="18" spans="2:11" customFormat="1" ht="15" customHeight="1">
      <c r="B18" s="181"/>
      <c r="C18" s="182"/>
      <c r="D18" s="182"/>
      <c r="E18" s="184" t="s">
        <v>76</v>
      </c>
      <c r="F18" s="296" t="s">
        <v>466</v>
      </c>
      <c r="G18" s="296"/>
      <c r="H18" s="296"/>
      <c r="I18" s="296"/>
      <c r="J18" s="296"/>
      <c r="K18" s="178"/>
    </row>
    <row r="19" spans="2:11" customFormat="1" ht="15" customHeight="1">
      <c r="B19" s="181"/>
      <c r="C19" s="182"/>
      <c r="D19" s="182"/>
      <c r="E19" s="184" t="s">
        <v>467</v>
      </c>
      <c r="F19" s="296" t="s">
        <v>468</v>
      </c>
      <c r="G19" s="296"/>
      <c r="H19" s="296"/>
      <c r="I19" s="296"/>
      <c r="J19" s="296"/>
      <c r="K19" s="178"/>
    </row>
    <row r="20" spans="2:11" customFormat="1" ht="15" customHeight="1">
      <c r="B20" s="181"/>
      <c r="C20" s="182"/>
      <c r="D20" s="182"/>
      <c r="E20" s="184" t="s">
        <v>469</v>
      </c>
      <c r="F20" s="296" t="s">
        <v>470</v>
      </c>
      <c r="G20" s="296"/>
      <c r="H20" s="296"/>
      <c r="I20" s="296"/>
      <c r="J20" s="296"/>
      <c r="K20" s="178"/>
    </row>
    <row r="21" spans="2:11" customFormat="1" ht="15" customHeight="1">
      <c r="B21" s="181"/>
      <c r="C21" s="182"/>
      <c r="D21" s="182"/>
      <c r="E21" s="184" t="s">
        <v>471</v>
      </c>
      <c r="F21" s="296" t="s">
        <v>472</v>
      </c>
      <c r="G21" s="296"/>
      <c r="H21" s="296"/>
      <c r="I21" s="296"/>
      <c r="J21" s="296"/>
      <c r="K21" s="178"/>
    </row>
    <row r="22" spans="2:11" customFormat="1" ht="15" customHeight="1">
      <c r="B22" s="181"/>
      <c r="C22" s="182"/>
      <c r="D22" s="182"/>
      <c r="E22" s="184" t="s">
        <v>473</v>
      </c>
      <c r="F22" s="296" t="s">
        <v>474</v>
      </c>
      <c r="G22" s="296"/>
      <c r="H22" s="296"/>
      <c r="I22" s="296"/>
      <c r="J22" s="296"/>
      <c r="K22" s="178"/>
    </row>
    <row r="23" spans="2:11" customFormat="1" ht="15" customHeight="1">
      <c r="B23" s="181"/>
      <c r="C23" s="182"/>
      <c r="D23" s="182"/>
      <c r="E23" s="184" t="s">
        <v>475</v>
      </c>
      <c r="F23" s="296" t="s">
        <v>476</v>
      </c>
      <c r="G23" s="296"/>
      <c r="H23" s="296"/>
      <c r="I23" s="296"/>
      <c r="J23" s="296"/>
      <c r="K23" s="178"/>
    </row>
    <row r="24" spans="2:11" customFormat="1" ht="12.75" customHeight="1">
      <c r="B24" s="181"/>
      <c r="C24" s="182"/>
      <c r="D24" s="182"/>
      <c r="E24" s="182"/>
      <c r="F24" s="182"/>
      <c r="G24" s="182"/>
      <c r="H24" s="182"/>
      <c r="I24" s="182"/>
      <c r="J24" s="182"/>
      <c r="K24" s="178"/>
    </row>
    <row r="25" spans="2:11" customFormat="1" ht="15" customHeight="1">
      <c r="B25" s="181"/>
      <c r="C25" s="296" t="s">
        <v>477</v>
      </c>
      <c r="D25" s="296"/>
      <c r="E25" s="296"/>
      <c r="F25" s="296"/>
      <c r="G25" s="296"/>
      <c r="H25" s="296"/>
      <c r="I25" s="296"/>
      <c r="J25" s="296"/>
      <c r="K25" s="178"/>
    </row>
    <row r="26" spans="2:11" customFormat="1" ht="15" customHeight="1">
      <c r="B26" s="181"/>
      <c r="C26" s="296" t="s">
        <v>478</v>
      </c>
      <c r="D26" s="296"/>
      <c r="E26" s="296"/>
      <c r="F26" s="296"/>
      <c r="G26" s="296"/>
      <c r="H26" s="296"/>
      <c r="I26" s="296"/>
      <c r="J26" s="296"/>
      <c r="K26" s="178"/>
    </row>
    <row r="27" spans="2:11" customFormat="1" ht="15" customHeight="1">
      <c r="B27" s="181"/>
      <c r="C27" s="180"/>
      <c r="D27" s="296" t="s">
        <v>479</v>
      </c>
      <c r="E27" s="296"/>
      <c r="F27" s="296"/>
      <c r="G27" s="296"/>
      <c r="H27" s="296"/>
      <c r="I27" s="296"/>
      <c r="J27" s="296"/>
      <c r="K27" s="178"/>
    </row>
    <row r="28" spans="2:11" customFormat="1" ht="15" customHeight="1">
      <c r="B28" s="181"/>
      <c r="C28" s="182"/>
      <c r="D28" s="296" t="s">
        <v>480</v>
      </c>
      <c r="E28" s="296"/>
      <c r="F28" s="296"/>
      <c r="G28" s="296"/>
      <c r="H28" s="296"/>
      <c r="I28" s="296"/>
      <c r="J28" s="296"/>
      <c r="K28" s="178"/>
    </row>
    <row r="29" spans="2:11" customFormat="1" ht="12.75" customHeight="1">
      <c r="B29" s="181"/>
      <c r="C29" s="182"/>
      <c r="D29" s="182"/>
      <c r="E29" s="182"/>
      <c r="F29" s="182"/>
      <c r="G29" s="182"/>
      <c r="H29" s="182"/>
      <c r="I29" s="182"/>
      <c r="J29" s="182"/>
      <c r="K29" s="178"/>
    </row>
    <row r="30" spans="2:11" customFormat="1" ht="15" customHeight="1">
      <c r="B30" s="181"/>
      <c r="C30" s="182"/>
      <c r="D30" s="296" t="s">
        <v>481</v>
      </c>
      <c r="E30" s="296"/>
      <c r="F30" s="296"/>
      <c r="G30" s="296"/>
      <c r="H30" s="296"/>
      <c r="I30" s="296"/>
      <c r="J30" s="296"/>
      <c r="K30" s="178"/>
    </row>
    <row r="31" spans="2:11" customFormat="1" ht="15" customHeight="1">
      <c r="B31" s="181"/>
      <c r="C31" s="182"/>
      <c r="D31" s="296" t="s">
        <v>482</v>
      </c>
      <c r="E31" s="296"/>
      <c r="F31" s="296"/>
      <c r="G31" s="296"/>
      <c r="H31" s="296"/>
      <c r="I31" s="296"/>
      <c r="J31" s="296"/>
      <c r="K31" s="178"/>
    </row>
    <row r="32" spans="2:11" customFormat="1" ht="12.75" customHeight="1">
      <c r="B32" s="181"/>
      <c r="C32" s="182"/>
      <c r="D32" s="182"/>
      <c r="E32" s="182"/>
      <c r="F32" s="182"/>
      <c r="G32" s="182"/>
      <c r="H32" s="182"/>
      <c r="I32" s="182"/>
      <c r="J32" s="182"/>
      <c r="K32" s="178"/>
    </row>
    <row r="33" spans="2:11" customFormat="1" ht="15" customHeight="1">
      <c r="B33" s="181"/>
      <c r="C33" s="182"/>
      <c r="D33" s="296" t="s">
        <v>483</v>
      </c>
      <c r="E33" s="296"/>
      <c r="F33" s="296"/>
      <c r="G33" s="296"/>
      <c r="H33" s="296"/>
      <c r="I33" s="296"/>
      <c r="J33" s="296"/>
      <c r="K33" s="178"/>
    </row>
    <row r="34" spans="2:11" customFormat="1" ht="15" customHeight="1">
      <c r="B34" s="181"/>
      <c r="C34" s="182"/>
      <c r="D34" s="296" t="s">
        <v>484</v>
      </c>
      <c r="E34" s="296"/>
      <c r="F34" s="296"/>
      <c r="G34" s="296"/>
      <c r="H34" s="296"/>
      <c r="I34" s="296"/>
      <c r="J34" s="296"/>
      <c r="K34" s="178"/>
    </row>
    <row r="35" spans="2:11" customFormat="1" ht="15" customHeight="1">
      <c r="B35" s="181"/>
      <c r="C35" s="182"/>
      <c r="D35" s="296" t="s">
        <v>485</v>
      </c>
      <c r="E35" s="296"/>
      <c r="F35" s="296"/>
      <c r="G35" s="296"/>
      <c r="H35" s="296"/>
      <c r="I35" s="296"/>
      <c r="J35" s="296"/>
      <c r="K35" s="178"/>
    </row>
    <row r="36" spans="2:11" customFormat="1" ht="15" customHeight="1">
      <c r="B36" s="181"/>
      <c r="C36" s="182"/>
      <c r="D36" s="180"/>
      <c r="E36" s="183" t="s">
        <v>103</v>
      </c>
      <c r="F36" s="180"/>
      <c r="G36" s="296" t="s">
        <v>486</v>
      </c>
      <c r="H36" s="296"/>
      <c r="I36" s="296"/>
      <c r="J36" s="296"/>
      <c r="K36" s="178"/>
    </row>
    <row r="37" spans="2:11" customFormat="1" ht="30.75" customHeight="1">
      <c r="B37" s="181"/>
      <c r="C37" s="182"/>
      <c r="D37" s="180"/>
      <c r="E37" s="183" t="s">
        <v>487</v>
      </c>
      <c r="F37" s="180"/>
      <c r="G37" s="296" t="s">
        <v>488</v>
      </c>
      <c r="H37" s="296"/>
      <c r="I37" s="296"/>
      <c r="J37" s="296"/>
      <c r="K37" s="178"/>
    </row>
    <row r="38" spans="2:11" customFormat="1" ht="15" customHeight="1">
      <c r="B38" s="181"/>
      <c r="C38" s="182"/>
      <c r="D38" s="180"/>
      <c r="E38" s="183" t="s">
        <v>53</v>
      </c>
      <c r="F38" s="180"/>
      <c r="G38" s="296" t="s">
        <v>489</v>
      </c>
      <c r="H38" s="296"/>
      <c r="I38" s="296"/>
      <c r="J38" s="296"/>
      <c r="K38" s="178"/>
    </row>
    <row r="39" spans="2:11" customFormat="1" ht="15" customHeight="1">
      <c r="B39" s="181"/>
      <c r="C39" s="182"/>
      <c r="D39" s="180"/>
      <c r="E39" s="183" t="s">
        <v>54</v>
      </c>
      <c r="F39" s="180"/>
      <c r="G39" s="296" t="s">
        <v>490</v>
      </c>
      <c r="H39" s="296"/>
      <c r="I39" s="296"/>
      <c r="J39" s="296"/>
      <c r="K39" s="178"/>
    </row>
    <row r="40" spans="2:11" customFormat="1" ht="15" customHeight="1">
      <c r="B40" s="181"/>
      <c r="C40" s="182"/>
      <c r="D40" s="180"/>
      <c r="E40" s="183" t="s">
        <v>104</v>
      </c>
      <c r="F40" s="180"/>
      <c r="G40" s="296" t="s">
        <v>491</v>
      </c>
      <c r="H40" s="296"/>
      <c r="I40" s="296"/>
      <c r="J40" s="296"/>
      <c r="K40" s="178"/>
    </row>
    <row r="41" spans="2:11" customFormat="1" ht="15" customHeight="1">
      <c r="B41" s="181"/>
      <c r="C41" s="182"/>
      <c r="D41" s="180"/>
      <c r="E41" s="183" t="s">
        <v>105</v>
      </c>
      <c r="F41" s="180"/>
      <c r="G41" s="296" t="s">
        <v>492</v>
      </c>
      <c r="H41" s="296"/>
      <c r="I41" s="296"/>
      <c r="J41" s="296"/>
      <c r="K41" s="178"/>
    </row>
    <row r="42" spans="2:11" customFormat="1" ht="15" customHeight="1">
      <c r="B42" s="181"/>
      <c r="C42" s="182"/>
      <c r="D42" s="180"/>
      <c r="E42" s="183" t="s">
        <v>493</v>
      </c>
      <c r="F42" s="180"/>
      <c r="G42" s="296" t="s">
        <v>494</v>
      </c>
      <c r="H42" s="296"/>
      <c r="I42" s="296"/>
      <c r="J42" s="296"/>
      <c r="K42" s="178"/>
    </row>
    <row r="43" spans="2:11" customFormat="1" ht="15" customHeight="1">
      <c r="B43" s="181"/>
      <c r="C43" s="182"/>
      <c r="D43" s="180"/>
      <c r="E43" s="183"/>
      <c r="F43" s="180"/>
      <c r="G43" s="296" t="s">
        <v>495</v>
      </c>
      <c r="H43" s="296"/>
      <c r="I43" s="296"/>
      <c r="J43" s="296"/>
      <c r="K43" s="178"/>
    </row>
    <row r="44" spans="2:11" customFormat="1" ht="15" customHeight="1">
      <c r="B44" s="181"/>
      <c r="C44" s="182"/>
      <c r="D44" s="180"/>
      <c r="E44" s="183" t="s">
        <v>496</v>
      </c>
      <c r="F44" s="180"/>
      <c r="G44" s="296" t="s">
        <v>497</v>
      </c>
      <c r="H44" s="296"/>
      <c r="I44" s="296"/>
      <c r="J44" s="296"/>
      <c r="K44" s="178"/>
    </row>
    <row r="45" spans="2:11" customFormat="1" ht="15" customHeight="1">
      <c r="B45" s="181"/>
      <c r="C45" s="182"/>
      <c r="D45" s="180"/>
      <c r="E45" s="183" t="s">
        <v>107</v>
      </c>
      <c r="F45" s="180"/>
      <c r="G45" s="296" t="s">
        <v>498</v>
      </c>
      <c r="H45" s="296"/>
      <c r="I45" s="296"/>
      <c r="J45" s="296"/>
      <c r="K45" s="178"/>
    </row>
    <row r="46" spans="2:11" customFormat="1" ht="12.75" customHeight="1">
      <c r="B46" s="181"/>
      <c r="C46" s="182"/>
      <c r="D46" s="180"/>
      <c r="E46" s="180"/>
      <c r="F46" s="180"/>
      <c r="G46" s="180"/>
      <c r="H46" s="180"/>
      <c r="I46" s="180"/>
      <c r="J46" s="180"/>
      <c r="K46" s="178"/>
    </row>
    <row r="47" spans="2:11" customFormat="1" ht="15" customHeight="1">
      <c r="B47" s="181"/>
      <c r="C47" s="182"/>
      <c r="D47" s="296" t="s">
        <v>499</v>
      </c>
      <c r="E47" s="296"/>
      <c r="F47" s="296"/>
      <c r="G47" s="296"/>
      <c r="H47" s="296"/>
      <c r="I47" s="296"/>
      <c r="J47" s="296"/>
      <c r="K47" s="178"/>
    </row>
    <row r="48" spans="2:11" customFormat="1" ht="15" customHeight="1">
      <c r="B48" s="181"/>
      <c r="C48" s="182"/>
      <c r="D48" s="182"/>
      <c r="E48" s="296" t="s">
        <v>500</v>
      </c>
      <c r="F48" s="296"/>
      <c r="G48" s="296"/>
      <c r="H48" s="296"/>
      <c r="I48" s="296"/>
      <c r="J48" s="296"/>
      <c r="K48" s="178"/>
    </row>
    <row r="49" spans="2:11" customFormat="1" ht="15" customHeight="1">
      <c r="B49" s="181"/>
      <c r="C49" s="182"/>
      <c r="D49" s="182"/>
      <c r="E49" s="296" t="s">
        <v>501</v>
      </c>
      <c r="F49" s="296"/>
      <c r="G49" s="296"/>
      <c r="H49" s="296"/>
      <c r="I49" s="296"/>
      <c r="J49" s="296"/>
      <c r="K49" s="178"/>
    </row>
    <row r="50" spans="2:11" customFormat="1" ht="15" customHeight="1">
      <c r="B50" s="181"/>
      <c r="C50" s="182"/>
      <c r="D50" s="182"/>
      <c r="E50" s="296" t="s">
        <v>502</v>
      </c>
      <c r="F50" s="296"/>
      <c r="G50" s="296"/>
      <c r="H50" s="296"/>
      <c r="I50" s="296"/>
      <c r="J50" s="296"/>
      <c r="K50" s="178"/>
    </row>
    <row r="51" spans="2:11" customFormat="1" ht="15" customHeight="1">
      <c r="B51" s="181"/>
      <c r="C51" s="182"/>
      <c r="D51" s="296" t="s">
        <v>503</v>
      </c>
      <c r="E51" s="296"/>
      <c r="F51" s="296"/>
      <c r="G51" s="296"/>
      <c r="H51" s="296"/>
      <c r="I51" s="296"/>
      <c r="J51" s="296"/>
      <c r="K51" s="178"/>
    </row>
    <row r="52" spans="2:11" customFormat="1" ht="25.5" customHeight="1">
      <c r="B52" s="177"/>
      <c r="C52" s="297" t="s">
        <v>504</v>
      </c>
      <c r="D52" s="297"/>
      <c r="E52" s="297"/>
      <c r="F52" s="297"/>
      <c r="G52" s="297"/>
      <c r="H52" s="297"/>
      <c r="I52" s="297"/>
      <c r="J52" s="297"/>
      <c r="K52" s="178"/>
    </row>
    <row r="53" spans="2:11" customFormat="1" ht="5.25" customHeight="1">
      <c r="B53" s="177"/>
      <c r="C53" s="179"/>
      <c r="D53" s="179"/>
      <c r="E53" s="179"/>
      <c r="F53" s="179"/>
      <c r="G53" s="179"/>
      <c r="H53" s="179"/>
      <c r="I53" s="179"/>
      <c r="J53" s="179"/>
      <c r="K53" s="178"/>
    </row>
    <row r="54" spans="2:11" customFormat="1" ht="15" customHeight="1">
      <c r="B54" s="177"/>
      <c r="C54" s="296" t="s">
        <v>505</v>
      </c>
      <c r="D54" s="296"/>
      <c r="E54" s="296"/>
      <c r="F54" s="296"/>
      <c r="G54" s="296"/>
      <c r="H54" s="296"/>
      <c r="I54" s="296"/>
      <c r="J54" s="296"/>
      <c r="K54" s="178"/>
    </row>
    <row r="55" spans="2:11" customFormat="1" ht="15" customHeight="1">
      <c r="B55" s="177"/>
      <c r="C55" s="296" t="s">
        <v>506</v>
      </c>
      <c r="D55" s="296"/>
      <c r="E55" s="296"/>
      <c r="F55" s="296"/>
      <c r="G55" s="296"/>
      <c r="H55" s="296"/>
      <c r="I55" s="296"/>
      <c r="J55" s="296"/>
      <c r="K55" s="178"/>
    </row>
    <row r="56" spans="2:11" customFormat="1" ht="12.75" customHeight="1">
      <c r="B56" s="177"/>
      <c r="C56" s="180"/>
      <c r="D56" s="180"/>
      <c r="E56" s="180"/>
      <c r="F56" s="180"/>
      <c r="G56" s="180"/>
      <c r="H56" s="180"/>
      <c r="I56" s="180"/>
      <c r="J56" s="180"/>
      <c r="K56" s="178"/>
    </row>
    <row r="57" spans="2:11" customFormat="1" ht="15" customHeight="1">
      <c r="B57" s="177"/>
      <c r="C57" s="296" t="s">
        <v>507</v>
      </c>
      <c r="D57" s="296"/>
      <c r="E57" s="296"/>
      <c r="F57" s="296"/>
      <c r="G57" s="296"/>
      <c r="H57" s="296"/>
      <c r="I57" s="296"/>
      <c r="J57" s="296"/>
      <c r="K57" s="178"/>
    </row>
    <row r="58" spans="2:11" customFormat="1" ht="15" customHeight="1">
      <c r="B58" s="177"/>
      <c r="C58" s="182"/>
      <c r="D58" s="296" t="s">
        <v>508</v>
      </c>
      <c r="E58" s="296"/>
      <c r="F58" s="296"/>
      <c r="G58" s="296"/>
      <c r="H58" s="296"/>
      <c r="I58" s="296"/>
      <c r="J58" s="296"/>
      <c r="K58" s="178"/>
    </row>
    <row r="59" spans="2:11" customFormat="1" ht="15" customHeight="1">
      <c r="B59" s="177"/>
      <c r="C59" s="182"/>
      <c r="D59" s="296" t="s">
        <v>509</v>
      </c>
      <c r="E59" s="296"/>
      <c r="F59" s="296"/>
      <c r="G59" s="296"/>
      <c r="H59" s="296"/>
      <c r="I59" s="296"/>
      <c r="J59" s="296"/>
      <c r="K59" s="178"/>
    </row>
    <row r="60" spans="2:11" customFormat="1" ht="15" customHeight="1">
      <c r="B60" s="177"/>
      <c r="C60" s="182"/>
      <c r="D60" s="296" t="s">
        <v>510</v>
      </c>
      <c r="E60" s="296"/>
      <c r="F60" s="296"/>
      <c r="G60" s="296"/>
      <c r="H60" s="296"/>
      <c r="I60" s="296"/>
      <c r="J60" s="296"/>
      <c r="K60" s="178"/>
    </row>
    <row r="61" spans="2:11" customFormat="1" ht="15" customHeight="1">
      <c r="B61" s="177"/>
      <c r="C61" s="182"/>
      <c r="D61" s="296" t="s">
        <v>511</v>
      </c>
      <c r="E61" s="296"/>
      <c r="F61" s="296"/>
      <c r="G61" s="296"/>
      <c r="H61" s="296"/>
      <c r="I61" s="296"/>
      <c r="J61" s="296"/>
      <c r="K61" s="178"/>
    </row>
    <row r="62" spans="2:11" customFormat="1" ht="15" customHeight="1">
      <c r="B62" s="177"/>
      <c r="C62" s="182"/>
      <c r="D62" s="299" t="s">
        <v>512</v>
      </c>
      <c r="E62" s="299"/>
      <c r="F62" s="299"/>
      <c r="G62" s="299"/>
      <c r="H62" s="299"/>
      <c r="I62" s="299"/>
      <c r="J62" s="299"/>
      <c r="K62" s="178"/>
    </row>
    <row r="63" spans="2:11" customFormat="1" ht="15" customHeight="1">
      <c r="B63" s="177"/>
      <c r="C63" s="182"/>
      <c r="D63" s="296" t="s">
        <v>513</v>
      </c>
      <c r="E63" s="296"/>
      <c r="F63" s="296"/>
      <c r="G63" s="296"/>
      <c r="H63" s="296"/>
      <c r="I63" s="296"/>
      <c r="J63" s="296"/>
      <c r="K63" s="178"/>
    </row>
    <row r="64" spans="2:11" customFormat="1" ht="12.75" customHeight="1">
      <c r="B64" s="177"/>
      <c r="C64" s="182"/>
      <c r="D64" s="182"/>
      <c r="E64" s="185"/>
      <c r="F64" s="182"/>
      <c r="G64" s="182"/>
      <c r="H64" s="182"/>
      <c r="I64" s="182"/>
      <c r="J64" s="182"/>
      <c r="K64" s="178"/>
    </row>
    <row r="65" spans="2:11" customFormat="1" ht="15" customHeight="1">
      <c r="B65" s="177"/>
      <c r="C65" s="182"/>
      <c r="D65" s="296" t="s">
        <v>514</v>
      </c>
      <c r="E65" s="296"/>
      <c r="F65" s="296"/>
      <c r="G65" s="296"/>
      <c r="H65" s="296"/>
      <c r="I65" s="296"/>
      <c r="J65" s="296"/>
      <c r="K65" s="178"/>
    </row>
    <row r="66" spans="2:11" customFormat="1" ht="15" customHeight="1">
      <c r="B66" s="177"/>
      <c r="C66" s="182"/>
      <c r="D66" s="299" t="s">
        <v>515</v>
      </c>
      <c r="E66" s="299"/>
      <c r="F66" s="299"/>
      <c r="G66" s="299"/>
      <c r="H66" s="299"/>
      <c r="I66" s="299"/>
      <c r="J66" s="299"/>
      <c r="K66" s="178"/>
    </row>
    <row r="67" spans="2:11" customFormat="1" ht="15" customHeight="1">
      <c r="B67" s="177"/>
      <c r="C67" s="182"/>
      <c r="D67" s="296" t="s">
        <v>516</v>
      </c>
      <c r="E67" s="296"/>
      <c r="F67" s="296"/>
      <c r="G67" s="296"/>
      <c r="H67" s="296"/>
      <c r="I67" s="296"/>
      <c r="J67" s="296"/>
      <c r="K67" s="178"/>
    </row>
    <row r="68" spans="2:11" customFormat="1" ht="15" customHeight="1">
      <c r="B68" s="177"/>
      <c r="C68" s="182"/>
      <c r="D68" s="296" t="s">
        <v>517</v>
      </c>
      <c r="E68" s="296"/>
      <c r="F68" s="296"/>
      <c r="G68" s="296"/>
      <c r="H68" s="296"/>
      <c r="I68" s="296"/>
      <c r="J68" s="296"/>
      <c r="K68" s="178"/>
    </row>
    <row r="69" spans="2:11" customFormat="1" ht="15" customHeight="1">
      <c r="B69" s="177"/>
      <c r="C69" s="182"/>
      <c r="D69" s="296" t="s">
        <v>518</v>
      </c>
      <c r="E69" s="296"/>
      <c r="F69" s="296"/>
      <c r="G69" s="296"/>
      <c r="H69" s="296"/>
      <c r="I69" s="296"/>
      <c r="J69" s="296"/>
      <c r="K69" s="178"/>
    </row>
    <row r="70" spans="2:11" customFormat="1" ht="15" customHeight="1">
      <c r="B70" s="177"/>
      <c r="C70" s="182"/>
      <c r="D70" s="296" t="s">
        <v>519</v>
      </c>
      <c r="E70" s="296"/>
      <c r="F70" s="296"/>
      <c r="G70" s="296"/>
      <c r="H70" s="296"/>
      <c r="I70" s="296"/>
      <c r="J70" s="296"/>
      <c r="K70" s="178"/>
    </row>
    <row r="71" spans="2:11" customFormat="1" ht="12.75" customHeight="1">
      <c r="B71" s="186"/>
      <c r="C71" s="187"/>
      <c r="D71" s="187"/>
      <c r="E71" s="187"/>
      <c r="F71" s="187"/>
      <c r="G71" s="187"/>
      <c r="H71" s="187"/>
      <c r="I71" s="187"/>
      <c r="J71" s="187"/>
      <c r="K71" s="188"/>
    </row>
    <row r="72" spans="2:11" customFormat="1" ht="18.75" customHeight="1">
      <c r="B72" s="189"/>
      <c r="C72" s="189"/>
      <c r="D72" s="189"/>
      <c r="E72" s="189"/>
      <c r="F72" s="189"/>
      <c r="G72" s="189"/>
      <c r="H72" s="189"/>
      <c r="I72" s="189"/>
      <c r="J72" s="189"/>
      <c r="K72" s="190"/>
    </row>
    <row r="73" spans="2:11" customFormat="1" ht="18.75" customHeight="1">
      <c r="B73" s="190"/>
      <c r="C73" s="190"/>
      <c r="D73" s="190"/>
      <c r="E73" s="190"/>
      <c r="F73" s="190"/>
      <c r="G73" s="190"/>
      <c r="H73" s="190"/>
      <c r="I73" s="190"/>
      <c r="J73" s="190"/>
      <c r="K73" s="190"/>
    </row>
    <row r="74" spans="2:11" customFormat="1" ht="7.5" customHeight="1">
      <c r="B74" s="191"/>
      <c r="C74" s="192"/>
      <c r="D74" s="192"/>
      <c r="E74" s="192"/>
      <c r="F74" s="192"/>
      <c r="G74" s="192"/>
      <c r="H74" s="192"/>
      <c r="I74" s="192"/>
      <c r="J74" s="192"/>
      <c r="K74" s="193"/>
    </row>
    <row r="75" spans="2:11" customFormat="1" ht="45" customHeight="1">
      <c r="B75" s="194"/>
      <c r="C75" s="300" t="s">
        <v>520</v>
      </c>
      <c r="D75" s="300"/>
      <c r="E75" s="300"/>
      <c r="F75" s="300"/>
      <c r="G75" s="300"/>
      <c r="H75" s="300"/>
      <c r="I75" s="300"/>
      <c r="J75" s="300"/>
      <c r="K75" s="195"/>
    </row>
    <row r="76" spans="2:11" customFormat="1" ht="17.25" customHeight="1">
      <c r="B76" s="194"/>
      <c r="C76" s="196" t="s">
        <v>521</v>
      </c>
      <c r="D76" s="196"/>
      <c r="E76" s="196"/>
      <c r="F76" s="196" t="s">
        <v>522</v>
      </c>
      <c r="G76" s="197"/>
      <c r="H76" s="196" t="s">
        <v>54</v>
      </c>
      <c r="I76" s="196" t="s">
        <v>57</v>
      </c>
      <c r="J76" s="196" t="s">
        <v>523</v>
      </c>
      <c r="K76" s="195"/>
    </row>
    <row r="77" spans="2:11" customFormat="1" ht="17.25" customHeight="1">
      <c r="B77" s="194"/>
      <c r="C77" s="198" t="s">
        <v>524</v>
      </c>
      <c r="D77" s="198"/>
      <c r="E77" s="198"/>
      <c r="F77" s="199" t="s">
        <v>525</v>
      </c>
      <c r="G77" s="200"/>
      <c r="H77" s="198"/>
      <c r="I77" s="198"/>
      <c r="J77" s="198" t="s">
        <v>526</v>
      </c>
      <c r="K77" s="195"/>
    </row>
    <row r="78" spans="2:11" customFormat="1" ht="5.25" customHeight="1">
      <c r="B78" s="194"/>
      <c r="C78" s="201"/>
      <c r="D78" s="201"/>
      <c r="E78" s="201"/>
      <c r="F78" s="201"/>
      <c r="G78" s="202"/>
      <c r="H78" s="201"/>
      <c r="I78" s="201"/>
      <c r="J78" s="201"/>
      <c r="K78" s="195"/>
    </row>
    <row r="79" spans="2:11" customFormat="1" ht="15" customHeight="1">
      <c r="B79" s="194"/>
      <c r="C79" s="183" t="s">
        <v>53</v>
      </c>
      <c r="D79" s="203"/>
      <c r="E79" s="203"/>
      <c r="F79" s="204" t="s">
        <v>527</v>
      </c>
      <c r="G79" s="205"/>
      <c r="H79" s="183" t="s">
        <v>528</v>
      </c>
      <c r="I79" s="183" t="s">
        <v>529</v>
      </c>
      <c r="J79" s="183">
        <v>20</v>
      </c>
      <c r="K79" s="195"/>
    </row>
    <row r="80" spans="2:11" customFormat="1" ht="15" customHeight="1">
      <c r="B80" s="194"/>
      <c r="C80" s="183" t="s">
        <v>530</v>
      </c>
      <c r="D80" s="183"/>
      <c r="E80" s="183"/>
      <c r="F80" s="204" t="s">
        <v>527</v>
      </c>
      <c r="G80" s="205"/>
      <c r="H80" s="183" t="s">
        <v>531</v>
      </c>
      <c r="I80" s="183" t="s">
        <v>529</v>
      </c>
      <c r="J80" s="183">
        <v>120</v>
      </c>
      <c r="K80" s="195"/>
    </row>
    <row r="81" spans="2:11" customFormat="1" ht="15" customHeight="1">
      <c r="B81" s="206"/>
      <c r="C81" s="183" t="s">
        <v>532</v>
      </c>
      <c r="D81" s="183"/>
      <c r="E81" s="183"/>
      <c r="F81" s="204" t="s">
        <v>533</v>
      </c>
      <c r="G81" s="205"/>
      <c r="H81" s="183" t="s">
        <v>534</v>
      </c>
      <c r="I81" s="183" t="s">
        <v>529</v>
      </c>
      <c r="J81" s="183">
        <v>50</v>
      </c>
      <c r="K81" s="195"/>
    </row>
    <row r="82" spans="2:11" customFormat="1" ht="15" customHeight="1">
      <c r="B82" s="206"/>
      <c r="C82" s="183" t="s">
        <v>535</v>
      </c>
      <c r="D82" s="183"/>
      <c r="E82" s="183"/>
      <c r="F82" s="204" t="s">
        <v>527</v>
      </c>
      <c r="G82" s="205"/>
      <c r="H82" s="183" t="s">
        <v>536</v>
      </c>
      <c r="I82" s="183" t="s">
        <v>537</v>
      </c>
      <c r="J82" s="183"/>
      <c r="K82" s="195"/>
    </row>
    <row r="83" spans="2:11" customFormat="1" ht="15" customHeight="1">
      <c r="B83" s="206"/>
      <c r="C83" s="183" t="s">
        <v>538</v>
      </c>
      <c r="D83" s="183"/>
      <c r="E83" s="183"/>
      <c r="F83" s="204" t="s">
        <v>533</v>
      </c>
      <c r="G83" s="183"/>
      <c r="H83" s="183" t="s">
        <v>539</v>
      </c>
      <c r="I83" s="183" t="s">
        <v>529</v>
      </c>
      <c r="J83" s="183">
        <v>15</v>
      </c>
      <c r="K83" s="195"/>
    </row>
    <row r="84" spans="2:11" customFormat="1" ht="15" customHeight="1">
      <c r="B84" s="206"/>
      <c r="C84" s="183" t="s">
        <v>540</v>
      </c>
      <c r="D84" s="183"/>
      <c r="E84" s="183"/>
      <c r="F84" s="204" t="s">
        <v>533</v>
      </c>
      <c r="G84" s="183"/>
      <c r="H84" s="183" t="s">
        <v>541</v>
      </c>
      <c r="I84" s="183" t="s">
        <v>529</v>
      </c>
      <c r="J84" s="183">
        <v>15</v>
      </c>
      <c r="K84" s="195"/>
    </row>
    <row r="85" spans="2:11" customFormat="1" ht="15" customHeight="1">
      <c r="B85" s="206"/>
      <c r="C85" s="183" t="s">
        <v>542</v>
      </c>
      <c r="D85" s="183"/>
      <c r="E85" s="183"/>
      <c r="F85" s="204" t="s">
        <v>533</v>
      </c>
      <c r="G85" s="183"/>
      <c r="H85" s="183" t="s">
        <v>543</v>
      </c>
      <c r="I85" s="183" t="s">
        <v>529</v>
      </c>
      <c r="J85" s="183">
        <v>20</v>
      </c>
      <c r="K85" s="195"/>
    </row>
    <row r="86" spans="2:11" customFormat="1" ht="15" customHeight="1">
      <c r="B86" s="206"/>
      <c r="C86" s="183" t="s">
        <v>544</v>
      </c>
      <c r="D86" s="183"/>
      <c r="E86" s="183"/>
      <c r="F86" s="204" t="s">
        <v>533</v>
      </c>
      <c r="G86" s="183"/>
      <c r="H86" s="183" t="s">
        <v>545</v>
      </c>
      <c r="I86" s="183" t="s">
        <v>529</v>
      </c>
      <c r="J86" s="183">
        <v>20</v>
      </c>
      <c r="K86" s="195"/>
    </row>
    <row r="87" spans="2:11" customFormat="1" ht="15" customHeight="1">
      <c r="B87" s="206"/>
      <c r="C87" s="183" t="s">
        <v>546</v>
      </c>
      <c r="D87" s="183"/>
      <c r="E87" s="183"/>
      <c r="F87" s="204" t="s">
        <v>533</v>
      </c>
      <c r="G87" s="205"/>
      <c r="H87" s="183" t="s">
        <v>547</v>
      </c>
      <c r="I87" s="183" t="s">
        <v>529</v>
      </c>
      <c r="J87" s="183">
        <v>50</v>
      </c>
      <c r="K87" s="195"/>
    </row>
    <row r="88" spans="2:11" customFormat="1" ht="15" customHeight="1">
      <c r="B88" s="206"/>
      <c r="C88" s="183" t="s">
        <v>548</v>
      </c>
      <c r="D88" s="183"/>
      <c r="E88" s="183"/>
      <c r="F88" s="204" t="s">
        <v>533</v>
      </c>
      <c r="G88" s="205"/>
      <c r="H88" s="183" t="s">
        <v>549</v>
      </c>
      <c r="I88" s="183" t="s">
        <v>529</v>
      </c>
      <c r="J88" s="183">
        <v>20</v>
      </c>
      <c r="K88" s="195"/>
    </row>
    <row r="89" spans="2:11" customFormat="1" ht="15" customHeight="1">
      <c r="B89" s="206"/>
      <c r="C89" s="183" t="s">
        <v>550</v>
      </c>
      <c r="D89" s="183"/>
      <c r="E89" s="183"/>
      <c r="F89" s="204" t="s">
        <v>533</v>
      </c>
      <c r="G89" s="205"/>
      <c r="H89" s="183" t="s">
        <v>551</v>
      </c>
      <c r="I89" s="183" t="s">
        <v>529</v>
      </c>
      <c r="J89" s="183">
        <v>20</v>
      </c>
      <c r="K89" s="195"/>
    </row>
    <row r="90" spans="2:11" customFormat="1" ht="15" customHeight="1">
      <c r="B90" s="206"/>
      <c r="C90" s="183" t="s">
        <v>552</v>
      </c>
      <c r="D90" s="183"/>
      <c r="E90" s="183"/>
      <c r="F90" s="204" t="s">
        <v>533</v>
      </c>
      <c r="G90" s="205"/>
      <c r="H90" s="183" t="s">
        <v>553</v>
      </c>
      <c r="I90" s="183" t="s">
        <v>529</v>
      </c>
      <c r="J90" s="183">
        <v>50</v>
      </c>
      <c r="K90" s="195"/>
    </row>
    <row r="91" spans="2:11" customFormat="1" ht="15" customHeight="1">
      <c r="B91" s="206"/>
      <c r="C91" s="183" t="s">
        <v>554</v>
      </c>
      <c r="D91" s="183"/>
      <c r="E91" s="183"/>
      <c r="F91" s="204" t="s">
        <v>533</v>
      </c>
      <c r="G91" s="205"/>
      <c r="H91" s="183" t="s">
        <v>554</v>
      </c>
      <c r="I91" s="183" t="s">
        <v>529</v>
      </c>
      <c r="J91" s="183">
        <v>50</v>
      </c>
      <c r="K91" s="195"/>
    </row>
    <row r="92" spans="2:11" customFormat="1" ht="15" customHeight="1">
      <c r="B92" s="206"/>
      <c r="C92" s="183" t="s">
        <v>555</v>
      </c>
      <c r="D92" s="183"/>
      <c r="E92" s="183"/>
      <c r="F92" s="204" t="s">
        <v>533</v>
      </c>
      <c r="G92" s="205"/>
      <c r="H92" s="183" t="s">
        <v>556</v>
      </c>
      <c r="I92" s="183" t="s">
        <v>529</v>
      </c>
      <c r="J92" s="183">
        <v>255</v>
      </c>
      <c r="K92" s="195"/>
    </row>
    <row r="93" spans="2:11" customFormat="1" ht="15" customHeight="1">
      <c r="B93" s="206"/>
      <c r="C93" s="183" t="s">
        <v>557</v>
      </c>
      <c r="D93" s="183"/>
      <c r="E93" s="183"/>
      <c r="F93" s="204" t="s">
        <v>527</v>
      </c>
      <c r="G93" s="205"/>
      <c r="H93" s="183" t="s">
        <v>558</v>
      </c>
      <c r="I93" s="183" t="s">
        <v>559</v>
      </c>
      <c r="J93" s="183"/>
      <c r="K93" s="195"/>
    </row>
    <row r="94" spans="2:11" customFormat="1" ht="15" customHeight="1">
      <c r="B94" s="206"/>
      <c r="C94" s="183" t="s">
        <v>560</v>
      </c>
      <c r="D94" s="183"/>
      <c r="E94" s="183"/>
      <c r="F94" s="204" t="s">
        <v>527</v>
      </c>
      <c r="G94" s="205"/>
      <c r="H94" s="183" t="s">
        <v>561</v>
      </c>
      <c r="I94" s="183" t="s">
        <v>562</v>
      </c>
      <c r="J94" s="183"/>
      <c r="K94" s="195"/>
    </row>
    <row r="95" spans="2:11" customFormat="1" ht="15" customHeight="1">
      <c r="B95" s="206"/>
      <c r="C95" s="183" t="s">
        <v>563</v>
      </c>
      <c r="D95" s="183"/>
      <c r="E95" s="183"/>
      <c r="F95" s="204" t="s">
        <v>527</v>
      </c>
      <c r="G95" s="205"/>
      <c r="H95" s="183" t="s">
        <v>563</v>
      </c>
      <c r="I95" s="183" t="s">
        <v>562</v>
      </c>
      <c r="J95" s="183"/>
      <c r="K95" s="195"/>
    </row>
    <row r="96" spans="2:11" customFormat="1" ht="15" customHeight="1">
      <c r="B96" s="206"/>
      <c r="C96" s="183" t="s">
        <v>38</v>
      </c>
      <c r="D96" s="183"/>
      <c r="E96" s="183"/>
      <c r="F96" s="204" t="s">
        <v>527</v>
      </c>
      <c r="G96" s="205"/>
      <c r="H96" s="183" t="s">
        <v>564</v>
      </c>
      <c r="I96" s="183" t="s">
        <v>562</v>
      </c>
      <c r="J96" s="183"/>
      <c r="K96" s="195"/>
    </row>
    <row r="97" spans="2:11" customFormat="1" ht="15" customHeight="1">
      <c r="B97" s="206"/>
      <c r="C97" s="183" t="s">
        <v>48</v>
      </c>
      <c r="D97" s="183"/>
      <c r="E97" s="183"/>
      <c r="F97" s="204" t="s">
        <v>527</v>
      </c>
      <c r="G97" s="205"/>
      <c r="H97" s="183" t="s">
        <v>565</v>
      </c>
      <c r="I97" s="183" t="s">
        <v>562</v>
      </c>
      <c r="J97" s="183"/>
      <c r="K97" s="195"/>
    </row>
    <row r="98" spans="2:11" customFormat="1" ht="15" customHeight="1">
      <c r="B98" s="207"/>
      <c r="C98" s="208"/>
      <c r="D98" s="208"/>
      <c r="E98" s="208"/>
      <c r="F98" s="208"/>
      <c r="G98" s="208"/>
      <c r="H98" s="208"/>
      <c r="I98" s="208"/>
      <c r="J98" s="208"/>
      <c r="K98" s="209"/>
    </row>
    <row r="99" spans="2:11" customFormat="1" ht="18.75" customHeight="1">
      <c r="B99" s="210"/>
      <c r="C99" s="211"/>
      <c r="D99" s="211"/>
      <c r="E99" s="211"/>
      <c r="F99" s="211"/>
      <c r="G99" s="211"/>
      <c r="H99" s="211"/>
      <c r="I99" s="211"/>
      <c r="J99" s="211"/>
      <c r="K99" s="210"/>
    </row>
    <row r="100" spans="2:11" customFormat="1" ht="18.75" customHeight="1"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</row>
    <row r="101" spans="2:11" customFormat="1" ht="7.5" customHeight="1">
      <c r="B101" s="191"/>
      <c r="C101" s="192"/>
      <c r="D101" s="192"/>
      <c r="E101" s="192"/>
      <c r="F101" s="192"/>
      <c r="G101" s="192"/>
      <c r="H101" s="192"/>
      <c r="I101" s="192"/>
      <c r="J101" s="192"/>
      <c r="K101" s="193"/>
    </row>
    <row r="102" spans="2:11" customFormat="1" ht="45" customHeight="1">
      <c r="B102" s="194"/>
      <c r="C102" s="300" t="s">
        <v>566</v>
      </c>
      <c r="D102" s="300"/>
      <c r="E102" s="300"/>
      <c r="F102" s="300"/>
      <c r="G102" s="300"/>
      <c r="H102" s="300"/>
      <c r="I102" s="300"/>
      <c r="J102" s="300"/>
      <c r="K102" s="195"/>
    </row>
    <row r="103" spans="2:11" customFormat="1" ht="17.25" customHeight="1">
      <c r="B103" s="194"/>
      <c r="C103" s="196" t="s">
        <v>521</v>
      </c>
      <c r="D103" s="196"/>
      <c r="E103" s="196"/>
      <c r="F103" s="196" t="s">
        <v>522</v>
      </c>
      <c r="G103" s="197"/>
      <c r="H103" s="196" t="s">
        <v>54</v>
      </c>
      <c r="I103" s="196" t="s">
        <v>57</v>
      </c>
      <c r="J103" s="196" t="s">
        <v>523</v>
      </c>
      <c r="K103" s="195"/>
    </row>
    <row r="104" spans="2:11" customFormat="1" ht="17.25" customHeight="1">
      <c r="B104" s="194"/>
      <c r="C104" s="198" t="s">
        <v>524</v>
      </c>
      <c r="D104" s="198"/>
      <c r="E104" s="198"/>
      <c r="F104" s="199" t="s">
        <v>525</v>
      </c>
      <c r="G104" s="200"/>
      <c r="H104" s="198"/>
      <c r="I104" s="198"/>
      <c r="J104" s="198" t="s">
        <v>526</v>
      </c>
      <c r="K104" s="195"/>
    </row>
    <row r="105" spans="2:11" customFormat="1" ht="5.25" customHeight="1">
      <c r="B105" s="194"/>
      <c r="C105" s="196"/>
      <c r="D105" s="196"/>
      <c r="E105" s="196"/>
      <c r="F105" s="196"/>
      <c r="G105" s="212"/>
      <c r="H105" s="196"/>
      <c r="I105" s="196"/>
      <c r="J105" s="196"/>
      <c r="K105" s="195"/>
    </row>
    <row r="106" spans="2:11" customFormat="1" ht="15" customHeight="1">
      <c r="B106" s="194"/>
      <c r="C106" s="183" t="s">
        <v>53</v>
      </c>
      <c r="D106" s="203"/>
      <c r="E106" s="203"/>
      <c r="F106" s="204" t="s">
        <v>527</v>
      </c>
      <c r="G106" s="183"/>
      <c r="H106" s="183" t="s">
        <v>567</v>
      </c>
      <c r="I106" s="183" t="s">
        <v>529</v>
      </c>
      <c r="J106" s="183">
        <v>20</v>
      </c>
      <c r="K106" s="195"/>
    </row>
    <row r="107" spans="2:11" customFormat="1" ht="15" customHeight="1">
      <c r="B107" s="194"/>
      <c r="C107" s="183" t="s">
        <v>530</v>
      </c>
      <c r="D107" s="183"/>
      <c r="E107" s="183"/>
      <c r="F107" s="204" t="s">
        <v>527</v>
      </c>
      <c r="G107" s="183"/>
      <c r="H107" s="183" t="s">
        <v>567</v>
      </c>
      <c r="I107" s="183" t="s">
        <v>529</v>
      </c>
      <c r="J107" s="183">
        <v>120</v>
      </c>
      <c r="K107" s="195"/>
    </row>
    <row r="108" spans="2:11" customFormat="1" ht="15" customHeight="1">
      <c r="B108" s="206"/>
      <c r="C108" s="183" t="s">
        <v>532</v>
      </c>
      <c r="D108" s="183"/>
      <c r="E108" s="183"/>
      <c r="F108" s="204" t="s">
        <v>533</v>
      </c>
      <c r="G108" s="183"/>
      <c r="H108" s="183" t="s">
        <v>567</v>
      </c>
      <c r="I108" s="183" t="s">
        <v>529</v>
      </c>
      <c r="J108" s="183">
        <v>50</v>
      </c>
      <c r="K108" s="195"/>
    </row>
    <row r="109" spans="2:11" customFormat="1" ht="15" customHeight="1">
      <c r="B109" s="206"/>
      <c r="C109" s="183" t="s">
        <v>535</v>
      </c>
      <c r="D109" s="183"/>
      <c r="E109" s="183"/>
      <c r="F109" s="204" t="s">
        <v>527</v>
      </c>
      <c r="G109" s="183"/>
      <c r="H109" s="183" t="s">
        <v>567</v>
      </c>
      <c r="I109" s="183" t="s">
        <v>537</v>
      </c>
      <c r="J109" s="183"/>
      <c r="K109" s="195"/>
    </row>
    <row r="110" spans="2:11" customFormat="1" ht="15" customHeight="1">
      <c r="B110" s="206"/>
      <c r="C110" s="183" t="s">
        <v>546</v>
      </c>
      <c r="D110" s="183"/>
      <c r="E110" s="183"/>
      <c r="F110" s="204" t="s">
        <v>533</v>
      </c>
      <c r="G110" s="183"/>
      <c r="H110" s="183" t="s">
        <v>567</v>
      </c>
      <c r="I110" s="183" t="s">
        <v>529</v>
      </c>
      <c r="J110" s="183">
        <v>50</v>
      </c>
      <c r="K110" s="195"/>
    </row>
    <row r="111" spans="2:11" customFormat="1" ht="15" customHeight="1">
      <c r="B111" s="206"/>
      <c r="C111" s="183" t="s">
        <v>554</v>
      </c>
      <c r="D111" s="183"/>
      <c r="E111" s="183"/>
      <c r="F111" s="204" t="s">
        <v>533</v>
      </c>
      <c r="G111" s="183"/>
      <c r="H111" s="183" t="s">
        <v>567</v>
      </c>
      <c r="I111" s="183" t="s">
        <v>529</v>
      </c>
      <c r="J111" s="183">
        <v>50</v>
      </c>
      <c r="K111" s="195"/>
    </row>
    <row r="112" spans="2:11" customFormat="1" ht="15" customHeight="1">
      <c r="B112" s="206"/>
      <c r="C112" s="183" t="s">
        <v>552</v>
      </c>
      <c r="D112" s="183"/>
      <c r="E112" s="183"/>
      <c r="F112" s="204" t="s">
        <v>533</v>
      </c>
      <c r="G112" s="183"/>
      <c r="H112" s="183" t="s">
        <v>567</v>
      </c>
      <c r="I112" s="183" t="s">
        <v>529</v>
      </c>
      <c r="J112" s="183">
        <v>50</v>
      </c>
      <c r="K112" s="195"/>
    </row>
    <row r="113" spans="2:11" customFormat="1" ht="15" customHeight="1">
      <c r="B113" s="206"/>
      <c r="C113" s="183" t="s">
        <v>53</v>
      </c>
      <c r="D113" s="183"/>
      <c r="E113" s="183"/>
      <c r="F113" s="204" t="s">
        <v>527</v>
      </c>
      <c r="G113" s="183"/>
      <c r="H113" s="183" t="s">
        <v>568</v>
      </c>
      <c r="I113" s="183" t="s">
        <v>529</v>
      </c>
      <c r="J113" s="183">
        <v>20</v>
      </c>
      <c r="K113" s="195"/>
    </row>
    <row r="114" spans="2:11" customFormat="1" ht="15" customHeight="1">
      <c r="B114" s="206"/>
      <c r="C114" s="183" t="s">
        <v>569</v>
      </c>
      <c r="D114" s="183"/>
      <c r="E114" s="183"/>
      <c r="F114" s="204" t="s">
        <v>527</v>
      </c>
      <c r="G114" s="183"/>
      <c r="H114" s="183" t="s">
        <v>570</v>
      </c>
      <c r="I114" s="183" t="s">
        <v>529</v>
      </c>
      <c r="J114" s="183">
        <v>120</v>
      </c>
      <c r="K114" s="195"/>
    </row>
    <row r="115" spans="2:11" customFormat="1" ht="15" customHeight="1">
      <c r="B115" s="206"/>
      <c r="C115" s="183" t="s">
        <v>38</v>
      </c>
      <c r="D115" s="183"/>
      <c r="E115" s="183"/>
      <c r="F115" s="204" t="s">
        <v>527</v>
      </c>
      <c r="G115" s="183"/>
      <c r="H115" s="183" t="s">
        <v>571</v>
      </c>
      <c r="I115" s="183" t="s">
        <v>562</v>
      </c>
      <c r="J115" s="183"/>
      <c r="K115" s="195"/>
    </row>
    <row r="116" spans="2:11" customFormat="1" ht="15" customHeight="1">
      <c r="B116" s="206"/>
      <c r="C116" s="183" t="s">
        <v>48</v>
      </c>
      <c r="D116" s="183"/>
      <c r="E116" s="183"/>
      <c r="F116" s="204" t="s">
        <v>527</v>
      </c>
      <c r="G116" s="183"/>
      <c r="H116" s="183" t="s">
        <v>572</v>
      </c>
      <c r="I116" s="183" t="s">
        <v>562</v>
      </c>
      <c r="J116" s="183"/>
      <c r="K116" s="195"/>
    </row>
    <row r="117" spans="2:11" customFormat="1" ht="15" customHeight="1">
      <c r="B117" s="206"/>
      <c r="C117" s="183" t="s">
        <v>57</v>
      </c>
      <c r="D117" s="183"/>
      <c r="E117" s="183"/>
      <c r="F117" s="204" t="s">
        <v>527</v>
      </c>
      <c r="G117" s="183"/>
      <c r="H117" s="183" t="s">
        <v>573</v>
      </c>
      <c r="I117" s="183" t="s">
        <v>574</v>
      </c>
      <c r="J117" s="183"/>
      <c r="K117" s="195"/>
    </row>
    <row r="118" spans="2:11" customFormat="1" ht="15" customHeight="1">
      <c r="B118" s="207"/>
      <c r="C118" s="213"/>
      <c r="D118" s="213"/>
      <c r="E118" s="213"/>
      <c r="F118" s="213"/>
      <c r="G118" s="213"/>
      <c r="H118" s="213"/>
      <c r="I118" s="213"/>
      <c r="J118" s="213"/>
      <c r="K118" s="209"/>
    </row>
    <row r="119" spans="2:11" customFormat="1" ht="18.75" customHeight="1">
      <c r="B119" s="214"/>
      <c r="C119" s="215"/>
      <c r="D119" s="215"/>
      <c r="E119" s="215"/>
      <c r="F119" s="216"/>
      <c r="G119" s="215"/>
      <c r="H119" s="215"/>
      <c r="I119" s="215"/>
      <c r="J119" s="215"/>
      <c r="K119" s="214"/>
    </row>
    <row r="120" spans="2:11" customFormat="1" ht="18.75" customHeight="1"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</row>
    <row r="121" spans="2:11" customFormat="1" ht="7.5" customHeight="1">
      <c r="B121" s="217"/>
      <c r="C121" s="218"/>
      <c r="D121" s="218"/>
      <c r="E121" s="218"/>
      <c r="F121" s="218"/>
      <c r="G121" s="218"/>
      <c r="H121" s="218"/>
      <c r="I121" s="218"/>
      <c r="J121" s="218"/>
      <c r="K121" s="219"/>
    </row>
    <row r="122" spans="2:11" customFormat="1" ht="45" customHeight="1">
      <c r="B122" s="220"/>
      <c r="C122" s="298" t="s">
        <v>575</v>
      </c>
      <c r="D122" s="298"/>
      <c r="E122" s="298"/>
      <c r="F122" s="298"/>
      <c r="G122" s="298"/>
      <c r="H122" s="298"/>
      <c r="I122" s="298"/>
      <c r="J122" s="298"/>
      <c r="K122" s="221"/>
    </row>
    <row r="123" spans="2:11" customFormat="1" ht="17.25" customHeight="1">
      <c r="B123" s="222"/>
      <c r="C123" s="196" t="s">
        <v>521</v>
      </c>
      <c r="D123" s="196"/>
      <c r="E123" s="196"/>
      <c r="F123" s="196" t="s">
        <v>522</v>
      </c>
      <c r="G123" s="197"/>
      <c r="H123" s="196" t="s">
        <v>54</v>
      </c>
      <c r="I123" s="196" t="s">
        <v>57</v>
      </c>
      <c r="J123" s="196" t="s">
        <v>523</v>
      </c>
      <c r="K123" s="223"/>
    </row>
    <row r="124" spans="2:11" customFormat="1" ht="17.25" customHeight="1">
      <c r="B124" s="222"/>
      <c r="C124" s="198" t="s">
        <v>524</v>
      </c>
      <c r="D124" s="198"/>
      <c r="E124" s="198"/>
      <c r="F124" s="199" t="s">
        <v>525</v>
      </c>
      <c r="G124" s="200"/>
      <c r="H124" s="198"/>
      <c r="I124" s="198"/>
      <c r="J124" s="198" t="s">
        <v>526</v>
      </c>
      <c r="K124" s="223"/>
    </row>
    <row r="125" spans="2:11" customFormat="1" ht="5.25" customHeight="1">
      <c r="B125" s="224"/>
      <c r="C125" s="201"/>
      <c r="D125" s="201"/>
      <c r="E125" s="201"/>
      <c r="F125" s="201"/>
      <c r="G125" s="225"/>
      <c r="H125" s="201"/>
      <c r="I125" s="201"/>
      <c r="J125" s="201"/>
      <c r="K125" s="226"/>
    </row>
    <row r="126" spans="2:11" customFormat="1" ht="15" customHeight="1">
      <c r="B126" s="224"/>
      <c r="C126" s="183" t="s">
        <v>530</v>
      </c>
      <c r="D126" s="203"/>
      <c r="E126" s="203"/>
      <c r="F126" s="204" t="s">
        <v>527</v>
      </c>
      <c r="G126" s="183"/>
      <c r="H126" s="183" t="s">
        <v>567</v>
      </c>
      <c r="I126" s="183" t="s">
        <v>529</v>
      </c>
      <c r="J126" s="183">
        <v>120</v>
      </c>
      <c r="K126" s="227"/>
    </row>
    <row r="127" spans="2:11" customFormat="1" ht="15" customHeight="1">
      <c r="B127" s="224"/>
      <c r="C127" s="183" t="s">
        <v>576</v>
      </c>
      <c r="D127" s="183"/>
      <c r="E127" s="183"/>
      <c r="F127" s="204" t="s">
        <v>527</v>
      </c>
      <c r="G127" s="183"/>
      <c r="H127" s="183" t="s">
        <v>577</v>
      </c>
      <c r="I127" s="183" t="s">
        <v>529</v>
      </c>
      <c r="J127" s="183" t="s">
        <v>578</v>
      </c>
      <c r="K127" s="227"/>
    </row>
    <row r="128" spans="2:11" customFormat="1" ht="15" customHeight="1">
      <c r="B128" s="224"/>
      <c r="C128" s="183" t="s">
        <v>475</v>
      </c>
      <c r="D128" s="183"/>
      <c r="E128" s="183"/>
      <c r="F128" s="204" t="s">
        <v>527</v>
      </c>
      <c r="G128" s="183"/>
      <c r="H128" s="183" t="s">
        <v>579</v>
      </c>
      <c r="I128" s="183" t="s">
        <v>529</v>
      </c>
      <c r="J128" s="183" t="s">
        <v>578</v>
      </c>
      <c r="K128" s="227"/>
    </row>
    <row r="129" spans="2:11" customFormat="1" ht="15" customHeight="1">
      <c r="B129" s="224"/>
      <c r="C129" s="183" t="s">
        <v>538</v>
      </c>
      <c r="D129" s="183"/>
      <c r="E129" s="183"/>
      <c r="F129" s="204" t="s">
        <v>533</v>
      </c>
      <c r="G129" s="183"/>
      <c r="H129" s="183" t="s">
        <v>539</v>
      </c>
      <c r="I129" s="183" t="s">
        <v>529</v>
      </c>
      <c r="J129" s="183">
        <v>15</v>
      </c>
      <c r="K129" s="227"/>
    </row>
    <row r="130" spans="2:11" customFormat="1" ht="15" customHeight="1">
      <c r="B130" s="224"/>
      <c r="C130" s="183" t="s">
        <v>540</v>
      </c>
      <c r="D130" s="183"/>
      <c r="E130" s="183"/>
      <c r="F130" s="204" t="s">
        <v>533</v>
      </c>
      <c r="G130" s="183"/>
      <c r="H130" s="183" t="s">
        <v>541</v>
      </c>
      <c r="I130" s="183" t="s">
        <v>529</v>
      </c>
      <c r="J130" s="183">
        <v>15</v>
      </c>
      <c r="K130" s="227"/>
    </row>
    <row r="131" spans="2:11" customFormat="1" ht="15" customHeight="1">
      <c r="B131" s="224"/>
      <c r="C131" s="183" t="s">
        <v>542</v>
      </c>
      <c r="D131" s="183"/>
      <c r="E131" s="183"/>
      <c r="F131" s="204" t="s">
        <v>533</v>
      </c>
      <c r="G131" s="183"/>
      <c r="H131" s="183" t="s">
        <v>543</v>
      </c>
      <c r="I131" s="183" t="s">
        <v>529</v>
      </c>
      <c r="J131" s="183">
        <v>20</v>
      </c>
      <c r="K131" s="227"/>
    </row>
    <row r="132" spans="2:11" customFormat="1" ht="15" customHeight="1">
      <c r="B132" s="224"/>
      <c r="C132" s="183" t="s">
        <v>544</v>
      </c>
      <c r="D132" s="183"/>
      <c r="E132" s="183"/>
      <c r="F132" s="204" t="s">
        <v>533</v>
      </c>
      <c r="G132" s="183"/>
      <c r="H132" s="183" t="s">
        <v>545</v>
      </c>
      <c r="I132" s="183" t="s">
        <v>529</v>
      </c>
      <c r="J132" s="183">
        <v>20</v>
      </c>
      <c r="K132" s="227"/>
    </row>
    <row r="133" spans="2:11" customFormat="1" ht="15" customHeight="1">
      <c r="B133" s="224"/>
      <c r="C133" s="183" t="s">
        <v>532</v>
      </c>
      <c r="D133" s="183"/>
      <c r="E133" s="183"/>
      <c r="F133" s="204" t="s">
        <v>533</v>
      </c>
      <c r="G133" s="183"/>
      <c r="H133" s="183" t="s">
        <v>567</v>
      </c>
      <c r="I133" s="183" t="s">
        <v>529</v>
      </c>
      <c r="J133" s="183">
        <v>50</v>
      </c>
      <c r="K133" s="227"/>
    </row>
    <row r="134" spans="2:11" customFormat="1" ht="15" customHeight="1">
      <c r="B134" s="224"/>
      <c r="C134" s="183" t="s">
        <v>546</v>
      </c>
      <c r="D134" s="183"/>
      <c r="E134" s="183"/>
      <c r="F134" s="204" t="s">
        <v>533</v>
      </c>
      <c r="G134" s="183"/>
      <c r="H134" s="183" t="s">
        <v>567</v>
      </c>
      <c r="I134" s="183" t="s">
        <v>529</v>
      </c>
      <c r="J134" s="183">
        <v>50</v>
      </c>
      <c r="K134" s="227"/>
    </row>
    <row r="135" spans="2:11" customFormat="1" ht="15" customHeight="1">
      <c r="B135" s="224"/>
      <c r="C135" s="183" t="s">
        <v>552</v>
      </c>
      <c r="D135" s="183"/>
      <c r="E135" s="183"/>
      <c r="F135" s="204" t="s">
        <v>533</v>
      </c>
      <c r="G135" s="183"/>
      <c r="H135" s="183" t="s">
        <v>567</v>
      </c>
      <c r="I135" s="183" t="s">
        <v>529</v>
      </c>
      <c r="J135" s="183">
        <v>50</v>
      </c>
      <c r="K135" s="227"/>
    </row>
    <row r="136" spans="2:11" customFormat="1" ht="15" customHeight="1">
      <c r="B136" s="224"/>
      <c r="C136" s="183" t="s">
        <v>554</v>
      </c>
      <c r="D136" s="183"/>
      <c r="E136" s="183"/>
      <c r="F136" s="204" t="s">
        <v>533</v>
      </c>
      <c r="G136" s="183"/>
      <c r="H136" s="183" t="s">
        <v>567</v>
      </c>
      <c r="I136" s="183" t="s">
        <v>529</v>
      </c>
      <c r="J136" s="183">
        <v>50</v>
      </c>
      <c r="K136" s="227"/>
    </row>
    <row r="137" spans="2:11" customFormat="1" ht="15" customHeight="1">
      <c r="B137" s="224"/>
      <c r="C137" s="183" t="s">
        <v>555</v>
      </c>
      <c r="D137" s="183"/>
      <c r="E137" s="183"/>
      <c r="F137" s="204" t="s">
        <v>533</v>
      </c>
      <c r="G137" s="183"/>
      <c r="H137" s="183" t="s">
        <v>580</v>
      </c>
      <c r="I137" s="183" t="s">
        <v>529</v>
      </c>
      <c r="J137" s="183">
        <v>255</v>
      </c>
      <c r="K137" s="227"/>
    </row>
    <row r="138" spans="2:11" customFormat="1" ht="15" customHeight="1">
      <c r="B138" s="224"/>
      <c r="C138" s="183" t="s">
        <v>557</v>
      </c>
      <c r="D138" s="183"/>
      <c r="E138" s="183"/>
      <c r="F138" s="204" t="s">
        <v>527</v>
      </c>
      <c r="G138" s="183"/>
      <c r="H138" s="183" t="s">
        <v>581</v>
      </c>
      <c r="I138" s="183" t="s">
        <v>559</v>
      </c>
      <c r="J138" s="183"/>
      <c r="K138" s="227"/>
    </row>
    <row r="139" spans="2:11" customFormat="1" ht="15" customHeight="1">
      <c r="B139" s="224"/>
      <c r="C139" s="183" t="s">
        <v>560</v>
      </c>
      <c r="D139" s="183"/>
      <c r="E139" s="183"/>
      <c r="F139" s="204" t="s">
        <v>527</v>
      </c>
      <c r="G139" s="183"/>
      <c r="H139" s="183" t="s">
        <v>582</v>
      </c>
      <c r="I139" s="183" t="s">
        <v>562</v>
      </c>
      <c r="J139" s="183"/>
      <c r="K139" s="227"/>
    </row>
    <row r="140" spans="2:11" customFormat="1" ht="15" customHeight="1">
      <c r="B140" s="224"/>
      <c r="C140" s="183" t="s">
        <v>563</v>
      </c>
      <c r="D140" s="183"/>
      <c r="E140" s="183"/>
      <c r="F140" s="204" t="s">
        <v>527</v>
      </c>
      <c r="G140" s="183"/>
      <c r="H140" s="183" t="s">
        <v>563</v>
      </c>
      <c r="I140" s="183" t="s">
        <v>562</v>
      </c>
      <c r="J140" s="183"/>
      <c r="K140" s="227"/>
    </row>
    <row r="141" spans="2:11" customFormat="1" ht="15" customHeight="1">
      <c r="B141" s="224"/>
      <c r="C141" s="183" t="s">
        <v>38</v>
      </c>
      <c r="D141" s="183"/>
      <c r="E141" s="183"/>
      <c r="F141" s="204" t="s">
        <v>527</v>
      </c>
      <c r="G141" s="183"/>
      <c r="H141" s="183" t="s">
        <v>583</v>
      </c>
      <c r="I141" s="183" t="s">
        <v>562</v>
      </c>
      <c r="J141" s="183"/>
      <c r="K141" s="227"/>
    </row>
    <row r="142" spans="2:11" customFormat="1" ht="15" customHeight="1">
      <c r="B142" s="224"/>
      <c r="C142" s="183" t="s">
        <v>584</v>
      </c>
      <c r="D142" s="183"/>
      <c r="E142" s="183"/>
      <c r="F142" s="204" t="s">
        <v>527</v>
      </c>
      <c r="G142" s="183"/>
      <c r="H142" s="183" t="s">
        <v>585</v>
      </c>
      <c r="I142" s="183" t="s">
        <v>562</v>
      </c>
      <c r="J142" s="183"/>
      <c r="K142" s="227"/>
    </row>
    <row r="143" spans="2:11" customFormat="1" ht="15" customHeight="1">
      <c r="B143" s="228"/>
      <c r="C143" s="229"/>
      <c r="D143" s="229"/>
      <c r="E143" s="229"/>
      <c r="F143" s="229"/>
      <c r="G143" s="229"/>
      <c r="H143" s="229"/>
      <c r="I143" s="229"/>
      <c r="J143" s="229"/>
      <c r="K143" s="230"/>
    </row>
    <row r="144" spans="2:11" customFormat="1" ht="18.75" customHeight="1">
      <c r="B144" s="215"/>
      <c r="C144" s="215"/>
      <c r="D144" s="215"/>
      <c r="E144" s="215"/>
      <c r="F144" s="216"/>
      <c r="G144" s="215"/>
      <c r="H144" s="215"/>
      <c r="I144" s="215"/>
      <c r="J144" s="215"/>
      <c r="K144" s="215"/>
    </row>
    <row r="145" spans="2:11" customFormat="1" ht="18.75" customHeight="1"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</row>
    <row r="146" spans="2:11" customFormat="1" ht="7.5" customHeight="1">
      <c r="B146" s="191"/>
      <c r="C146" s="192"/>
      <c r="D146" s="192"/>
      <c r="E146" s="192"/>
      <c r="F146" s="192"/>
      <c r="G146" s="192"/>
      <c r="H146" s="192"/>
      <c r="I146" s="192"/>
      <c r="J146" s="192"/>
      <c r="K146" s="193"/>
    </row>
    <row r="147" spans="2:11" customFormat="1" ht="45" customHeight="1">
      <c r="B147" s="194"/>
      <c r="C147" s="300" t="s">
        <v>586</v>
      </c>
      <c r="D147" s="300"/>
      <c r="E147" s="300"/>
      <c r="F147" s="300"/>
      <c r="G147" s="300"/>
      <c r="H147" s="300"/>
      <c r="I147" s="300"/>
      <c r="J147" s="300"/>
      <c r="K147" s="195"/>
    </row>
    <row r="148" spans="2:11" customFormat="1" ht="17.25" customHeight="1">
      <c r="B148" s="194"/>
      <c r="C148" s="196" t="s">
        <v>521</v>
      </c>
      <c r="D148" s="196"/>
      <c r="E148" s="196"/>
      <c r="F148" s="196" t="s">
        <v>522</v>
      </c>
      <c r="G148" s="197"/>
      <c r="H148" s="196" t="s">
        <v>54</v>
      </c>
      <c r="I148" s="196" t="s">
        <v>57</v>
      </c>
      <c r="J148" s="196" t="s">
        <v>523</v>
      </c>
      <c r="K148" s="195"/>
    </row>
    <row r="149" spans="2:11" customFormat="1" ht="17.25" customHeight="1">
      <c r="B149" s="194"/>
      <c r="C149" s="198" t="s">
        <v>524</v>
      </c>
      <c r="D149" s="198"/>
      <c r="E149" s="198"/>
      <c r="F149" s="199" t="s">
        <v>525</v>
      </c>
      <c r="G149" s="200"/>
      <c r="H149" s="198"/>
      <c r="I149" s="198"/>
      <c r="J149" s="198" t="s">
        <v>526</v>
      </c>
      <c r="K149" s="195"/>
    </row>
    <row r="150" spans="2:11" customFormat="1" ht="5.25" customHeight="1">
      <c r="B150" s="206"/>
      <c r="C150" s="201"/>
      <c r="D150" s="201"/>
      <c r="E150" s="201"/>
      <c r="F150" s="201"/>
      <c r="G150" s="202"/>
      <c r="H150" s="201"/>
      <c r="I150" s="201"/>
      <c r="J150" s="201"/>
      <c r="K150" s="227"/>
    </row>
    <row r="151" spans="2:11" customFormat="1" ht="15" customHeight="1">
      <c r="B151" s="206"/>
      <c r="C151" s="231" t="s">
        <v>530</v>
      </c>
      <c r="D151" s="183"/>
      <c r="E151" s="183"/>
      <c r="F151" s="232" t="s">
        <v>527</v>
      </c>
      <c r="G151" s="183"/>
      <c r="H151" s="231" t="s">
        <v>567</v>
      </c>
      <c r="I151" s="231" t="s">
        <v>529</v>
      </c>
      <c r="J151" s="231">
        <v>120</v>
      </c>
      <c r="K151" s="227"/>
    </row>
    <row r="152" spans="2:11" customFormat="1" ht="15" customHeight="1">
      <c r="B152" s="206"/>
      <c r="C152" s="231" t="s">
        <v>576</v>
      </c>
      <c r="D152" s="183"/>
      <c r="E152" s="183"/>
      <c r="F152" s="232" t="s">
        <v>527</v>
      </c>
      <c r="G152" s="183"/>
      <c r="H152" s="231" t="s">
        <v>587</v>
      </c>
      <c r="I152" s="231" t="s">
        <v>529</v>
      </c>
      <c r="J152" s="231" t="s">
        <v>578</v>
      </c>
      <c r="K152" s="227"/>
    </row>
    <row r="153" spans="2:11" customFormat="1" ht="15" customHeight="1">
      <c r="B153" s="206"/>
      <c r="C153" s="231" t="s">
        <v>475</v>
      </c>
      <c r="D153" s="183"/>
      <c r="E153" s="183"/>
      <c r="F153" s="232" t="s">
        <v>527</v>
      </c>
      <c r="G153" s="183"/>
      <c r="H153" s="231" t="s">
        <v>588</v>
      </c>
      <c r="I153" s="231" t="s">
        <v>529</v>
      </c>
      <c r="J153" s="231" t="s">
        <v>578</v>
      </c>
      <c r="K153" s="227"/>
    </row>
    <row r="154" spans="2:11" customFormat="1" ht="15" customHeight="1">
      <c r="B154" s="206"/>
      <c r="C154" s="231" t="s">
        <v>532</v>
      </c>
      <c r="D154" s="183"/>
      <c r="E154" s="183"/>
      <c r="F154" s="232" t="s">
        <v>533</v>
      </c>
      <c r="G154" s="183"/>
      <c r="H154" s="231" t="s">
        <v>567</v>
      </c>
      <c r="I154" s="231" t="s">
        <v>529</v>
      </c>
      <c r="J154" s="231">
        <v>50</v>
      </c>
      <c r="K154" s="227"/>
    </row>
    <row r="155" spans="2:11" customFormat="1" ht="15" customHeight="1">
      <c r="B155" s="206"/>
      <c r="C155" s="231" t="s">
        <v>535</v>
      </c>
      <c r="D155" s="183"/>
      <c r="E155" s="183"/>
      <c r="F155" s="232" t="s">
        <v>527</v>
      </c>
      <c r="G155" s="183"/>
      <c r="H155" s="231" t="s">
        <v>567</v>
      </c>
      <c r="I155" s="231" t="s">
        <v>537</v>
      </c>
      <c r="J155" s="231"/>
      <c r="K155" s="227"/>
    </row>
    <row r="156" spans="2:11" customFormat="1" ht="15" customHeight="1">
      <c r="B156" s="206"/>
      <c r="C156" s="231" t="s">
        <v>546</v>
      </c>
      <c r="D156" s="183"/>
      <c r="E156" s="183"/>
      <c r="F156" s="232" t="s">
        <v>533</v>
      </c>
      <c r="G156" s="183"/>
      <c r="H156" s="231" t="s">
        <v>567</v>
      </c>
      <c r="I156" s="231" t="s">
        <v>529</v>
      </c>
      <c r="J156" s="231">
        <v>50</v>
      </c>
      <c r="K156" s="227"/>
    </row>
    <row r="157" spans="2:11" customFormat="1" ht="15" customHeight="1">
      <c r="B157" s="206"/>
      <c r="C157" s="231" t="s">
        <v>554</v>
      </c>
      <c r="D157" s="183"/>
      <c r="E157" s="183"/>
      <c r="F157" s="232" t="s">
        <v>533</v>
      </c>
      <c r="G157" s="183"/>
      <c r="H157" s="231" t="s">
        <v>567</v>
      </c>
      <c r="I157" s="231" t="s">
        <v>529</v>
      </c>
      <c r="J157" s="231">
        <v>50</v>
      </c>
      <c r="K157" s="227"/>
    </row>
    <row r="158" spans="2:11" customFormat="1" ht="15" customHeight="1">
      <c r="B158" s="206"/>
      <c r="C158" s="231" t="s">
        <v>552</v>
      </c>
      <c r="D158" s="183"/>
      <c r="E158" s="183"/>
      <c r="F158" s="232" t="s">
        <v>533</v>
      </c>
      <c r="G158" s="183"/>
      <c r="H158" s="231" t="s">
        <v>567</v>
      </c>
      <c r="I158" s="231" t="s">
        <v>529</v>
      </c>
      <c r="J158" s="231">
        <v>50</v>
      </c>
      <c r="K158" s="227"/>
    </row>
    <row r="159" spans="2:11" customFormat="1" ht="15" customHeight="1">
      <c r="B159" s="206"/>
      <c r="C159" s="231" t="s">
        <v>83</v>
      </c>
      <c r="D159" s="183"/>
      <c r="E159" s="183"/>
      <c r="F159" s="232" t="s">
        <v>527</v>
      </c>
      <c r="G159" s="183"/>
      <c r="H159" s="231" t="s">
        <v>589</v>
      </c>
      <c r="I159" s="231" t="s">
        <v>529</v>
      </c>
      <c r="J159" s="231" t="s">
        <v>590</v>
      </c>
      <c r="K159" s="227"/>
    </row>
    <row r="160" spans="2:11" customFormat="1" ht="15" customHeight="1">
      <c r="B160" s="206"/>
      <c r="C160" s="231" t="s">
        <v>591</v>
      </c>
      <c r="D160" s="183"/>
      <c r="E160" s="183"/>
      <c r="F160" s="232" t="s">
        <v>527</v>
      </c>
      <c r="G160" s="183"/>
      <c r="H160" s="231" t="s">
        <v>592</v>
      </c>
      <c r="I160" s="231" t="s">
        <v>562</v>
      </c>
      <c r="J160" s="231"/>
      <c r="K160" s="227"/>
    </row>
    <row r="161" spans="2:11" customFormat="1" ht="15" customHeight="1">
      <c r="B161" s="233"/>
      <c r="C161" s="213"/>
      <c r="D161" s="213"/>
      <c r="E161" s="213"/>
      <c r="F161" s="213"/>
      <c r="G161" s="213"/>
      <c r="H161" s="213"/>
      <c r="I161" s="213"/>
      <c r="J161" s="213"/>
      <c r="K161" s="234"/>
    </row>
    <row r="162" spans="2:11" customFormat="1" ht="18.75" customHeight="1">
      <c r="B162" s="215"/>
      <c r="C162" s="225"/>
      <c r="D162" s="225"/>
      <c r="E162" s="225"/>
      <c r="F162" s="235"/>
      <c r="G162" s="225"/>
      <c r="H162" s="225"/>
      <c r="I162" s="225"/>
      <c r="J162" s="225"/>
      <c r="K162" s="215"/>
    </row>
    <row r="163" spans="2:11" customFormat="1" ht="18.75" customHeight="1"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</row>
    <row r="164" spans="2:11" customFormat="1" ht="7.5" customHeight="1">
      <c r="B164" s="172"/>
      <c r="C164" s="173"/>
      <c r="D164" s="173"/>
      <c r="E164" s="173"/>
      <c r="F164" s="173"/>
      <c r="G164" s="173"/>
      <c r="H164" s="173"/>
      <c r="I164" s="173"/>
      <c r="J164" s="173"/>
      <c r="K164" s="174"/>
    </row>
    <row r="165" spans="2:11" customFormat="1" ht="45" customHeight="1">
      <c r="B165" s="175"/>
      <c r="C165" s="298" t="s">
        <v>593</v>
      </c>
      <c r="D165" s="298"/>
      <c r="E165" s="298"/>
      <c r="F165" s="298"/>
      <c r="G165" s="298"/>
      <c r="H165" s="298"/>
      <c r="I165" s="298"/>
      <c r="J165" s="298"/>
      <c r="K165" s="176"/>
    </row>
    <row r="166" spans="2:11" customFormat="1" ht="17.25" customHeight="1">
      <c r="B166" s="175"/>
      <c r="C166" s="196" t="s">
        <v>521</v>
      </c>
      <c r="D166" s="196"/>
      <c r="E166" s="196"/>
      <c r="F166" s="196" t="s">
        <v>522</v>
      </c>
      <c r="G166" s="236"/>
      <c r="H166" s="237" t="s">
        <v>54</v>
      </c>
      <c r="I166" s="237" t="s">
        <v>57</v>
      </c>
      <c r="J166" s="196" t="s">
        <v>523</v>
      </c>
      <c r="K166" s="176"/>
    </row>
    <row r="167" spans="2:11" customFormat="1" ht="17.25" customHeight="1">
      <c r="B167" s="177"/>
      <c r="C167" s="198" t="s">
        <v>524</v>
      </c>
      <c r="D167" s="198"/>
      <c r="E167" s="198"/>
      <c r="F167" s="199" t="s">
        <v>525</v>
      </c>
      <c r="G167" s="238"/>
      <c r="H167" s="239"/>
      <c r="I167" s="239"/>
      <c r="J167" s="198" t="s">
        <v>526</v>
      </c>
      <c r="K167" s="178"/>
    </row>
    <row r="168" spans="2:11" customFormat="1" ht="5.25" customHeight="1">
      <c r="B168" s="206"/>
      <c r="C168" s="201"/>
      <c r="D168" s="201"/>
      <c r="E168" s="201"/>
      <c r="F168" s="201"/>
      <c r="G168" s="202"/>
      <c r="H168" s="201"/>
      <c r="I168" s="201"/>
      <c r="J168" s="201"/>
      <c r="K168" s="227"/>
    </row>
    <row r="169" spans="2:11" customFormat="1" ht="15" customHeight="1">
      <c r="B169" s="206"/>
      <c r="C169" s="183" t="s">
        <v>530</v>
      </c>
      <c r="D169" s="183"/>
      <c r="E169" s="183"/>
      <c r="F169" s="204" t="s">
        <v>527</v>
      </c>
      <c r="G169" s="183"/>
      <c r="H169" s="183" t="s">
        <v>567</v>
      </c>
      <c r="I169" s="183" t="s">
        <v>529</v>
      </c>
      <c r="J169" s="183">
        <v>120</v>
      </c>
      <c r="K169" s="227"/>
    </row>
    <row r="170" spans="2:11" customFormat="1" ht="15" customHeight="1">
      <c r="B170" s="206"/>
      <c r="C170" s="183" t="s">
        <v>576</v>
      </c>
      <c r="D170" s="183"/>
      <c r="E170" s="183"/>
      <c r="F170" s="204" t="s">
        <v>527</v>
      </c>
      <c r="G170" s="183"/>
      <c r="H170" s="183" t="s">
        <v>577</v>
      </c>
      <c r="I170" s="183" t="s">
        <v>529</v>
      </c>
      <c r="J170" s="183" t="s">
        <v>578</v>
      </c>
      <c r="K170" s="227"/>
    </row>
    <row r="171" spans="2:11" customFormat="1" ht="15" customHeight="1">
      <c r="B171" s="206"/>
      <c r="C171" s="183" t="s">
        <v>475</v>
      </c>
      <c r="D171" s="183"/>
      <c r="E171" s="183"/>
      <c r="F171" s="204" t="s">
        <v>527</v>
      </c>
      <c r="G171" s="183"/>
      <c r="H171" s="183" t="s">
        <v>594</v>
      </c>
      <c r="I171" s="183" t="s">
        <v>529</v>
      </c>
      <c r="J171" s="183" t="s">
        <v>578</v>
      </c>
      <c r="K171" s="227"/>
    </row>
    <row r="172" spans="2:11" customFormat="1" ht="15" customHeight="1">
      <c r="B172" s="206"/>
      <c r="C172" s="183" t="s">
        <v>532</v>
      </c>
      <c r="D172" s="183"/>
      <c r="E172" s="183"/>
      <c r="F172" s="204" t="s">
        <v>533</v>
      </c>
      <c r="G172" s="183"/>
      <c r="H172" s="183" t="s">
        <v>594</v>
      </c>
      <c r="I172" s="183" t="s">
        <v>529</v>
      </c>
      <c r="J172" s="183">
        <v>50</v>
      </c>
      <c r="K172" s="227"/>
    </row>
    <row r="173" spans="2:11" customFormat="1" ht="15" customHeight="1">
      <c r="B173" s="206"/>
      <c r="C173" s="183" t="s">
        <v>535</v>
      </c>
      <c r="D173" s="183"/>
      <c r="E173" s="183"/>
      <c r="F173" s="204" t="s">
        <v>527</v>
      </c>
      <c r="G173" s="183"/>
      <c r="H173" s="183" t="s">
        <v>594</v>
      </c>
      <c r="I173" s="183" t="s">
        <v>537</v>
      </c>
      <c r="J173" s="183"/>
      <c r="K173" s="227"/>
    </row>
    <row r="174" spans="2:11" customFormat="1" ht="15" customHeight="1">
      <c r="B174" s="206"/>
      <c r="C174" s="183" t="s">
        <v>546</v>
      </c>
      <c r="D174" s="183"/>
      <c r="E174" s="183"/>
      <c r="F174" s="204" t="s">
        <v>533</v>
      </c>
      <c r="G174" s="183"/>
      <c r="H174" s="183" t="s">
        <v>594</v>
      </c>
      <c r="I174" s="183" t="s">
        <v>529</v>
      </c>
      <c r="J174" s="183">
        <v>50</v>
      </c>
      <c r="K174" s="227"/>
    </row>
    <row r="175" spans="2:11" customFormat="1" ht="15" customHeight="1">
      <c r="B175" s="206"/>
      <c r="C175" s="183" t="s">
        <v>554</v>
      </c>
      <c r="D175" s="183"/>
      <c r="E175" s="183"/>
      <c r="F175" s="204" t="s">
        <v>533</v>
      </c>
      <c r="G175" s="183"/>
      <c r="H175" s="183" t="s">
        <v>594</v>
      </c>
      <c r="I175" s="183" t="s">
        <v>529</v>
      </c>
      <c r="J175" s="183">
        <v>50</v>
      </c>
      <c r="K175" s="227"/>
    </row>
    <row r="176" spans="2:11" customFormat="1" ht="15" customHeight="1">
      <c r="B176" s="206"/>
      <c r="C176" s="183" t="s">
        <v>552</v>
      </c>
      <c r="D176" s="183"/>
      <c r="E176" s="183"/>
      <c r="F176" s="204" t="s">
        <v>533</v>
      </c>
      <c r="G176" s="183"/>
      <c r="H176" s="183" t="s">
        <v>594</v>
      </c>
      <c r="I176" s="183" t="s">
        <v>529</v>
      </c>
      <c r="J176" s="183">
        <v>50</v>
      </c>
      <c r="K176" s="227"/>
    </row>
    <row r="177" spans="2:11" customFormat="1" ht="15" customHeight="1">
      <c r="B177" s="206"/>
      <c r="C177" s="183" t="s">
        <v>103</v>
      </c>
      <c r="D177" s="183"/>
      <c r="E177" s="183"/>
      <c r="F177" s="204" t="s">
        <v>527</v>
      </c>
      <c r="G177" s="183"/>
      <c r="H177" s="183" t="s">
        <v>595</v>
      </c>
      <c r="I177" s="183" t="s">
        <v>596</v>
      </c>
      <c r="J177" s="183"/>
      <c r="K177" s="227"/>
    </row>
    <row r="178" spans="2:11" customFormat="1" ht="15" customHeight="1">
      <c r="B178" s="206"/>
      <c r="C178" s="183" t="s">
        <v>57</v>
      </c>
      <c r="D178" s="183"/>
      <c r="E178" s="183"/>
      <c r="F178" s="204" t="s">
        <v>527</v>
      </c>
      <c r="G178" s="183"/>
      <c r="H178" s="183" t="s">
        <v>597</v>
      </c>
      <c r="I178" s="183" t="s">
        <v>598</v>
      </c>
      <c r="J178" s="183">
        <v>1</v>
      </c>
      <c r="K178" s="227"/>
    </row>
    <row r="179" spans="2:11" customFormat="1" ht="15" customHeight="1">
      <c r="B179" s="206"/>
      <c r="C179" s="183" t="s">
        <v>53</v>
      </c>
      <c r="D179" s="183"/>
      <c r="E179" s="183"/>
      <c r="F179" s="204" t="s">
        <v>527</v>
      </c>
      <c r="G179" s="183"/>
      <c r="H179" s="183" t="s">
        <v>599</v>
      </c>
      <c r="I179" s="183" t="s">
        <v>529</v>
      </c>
      <c r="J179" s="183">
        <v>20</v>
      </c>
      <c r="K179" s="227"/>
    </row>
    <row r="180" spans="2:11" customFormat="1" ht="15" customHeight="1">
      <c r="B180" s="206"/>
      <c r="C180" s="183" t="s">
        <v>54</v>
      </c>
      <c r="D180" s="183"/>
      <c r="E180" s="183"/>
      <c r="F180" s="204" t="s">
        <v>527</v>
      </c>
      <c r="G180" s="183"/>
      <c r="H180" s="183" t="s">
        <v>600</v>
      </c>
      <c r="I180" s="183" t="s">
        <v>529</v>
      </c>
      <c r="J180" s="183">
        <v>255</v>
      </c>
      <c r="K180" s="227"/>
    </row>
    <row r="181" spans="2:11" customFormat="1" ht="15" customHeight="1">
      <c r="B181" s="206"/>
      <c r="C181" s="183" t="s">
        <v>104</v>
      </c>
      <c r="D181" s="183"/>
      <c r="E181" s="183"/>
      <c r="F181" s="204" t="s">
        <v>527</v>
      </c>
      <c r="G181" s="183"/>
      <c r="H181" s="183" t="s">
        <v>491</v>
      </c>
      <c r="I181" s="183" t="s">
        <v>529</v>
      </c>
      <c r="J181" s="183">
        <v>10</v>
      </c>
      <c r="K181" s="227"/>
    </row>
    <row r="182" spans="2:11" customFormat="1" ht="15" customHeight="1">
      <c r="B182" s="206"/>
      <c r="C182" s="183" t="s">
        <v>105</v>
      </c>
      <c r="D182" s="183"/>
      <c r="E182" s="183"/>
      <c r="F182" s="204" t="s">
        <v>527</v>
      </c>
      <c r="G182" s="183"/>
      <c r="H182" s="183" t="s">
        <v>601</v>
      </c>
      <c r="I182" s="183" t="s">
        <v>562</v>
      </c>
      <c r="J182" s="183"/>
      <c r="K182" s="227"/>
    </row>
    <row r="183" spans="2:11" customFormat="1" ht="15" customHeight="1">
      <c r="B183" s="206"/>
      <c r="C183" s="183" t="s">
        <v>602</v>
      </c>
      <c r="D183" s="183"/>
      <c r="E183" s="183"/>
      <c r="F183" s="204" t="s">
        <v>527</v>
      </c>
      <c r="G183" s="183"/>
      <c r="H183" s="183" t="s">
        <v>603</v>
      </c>
      <c r="I183" s="183" t="s">
        <v>562</v>
      </c>
      <c r="J183" s="183"/>
      <c r="K183" s="227"/>
    </row>
    <row r="184" spans="2:11" customFormat="1" ht="15" customHeight="1">
      <c r="B184" s="206"/>
      <c r="C184" s="183" t="s">
        <v>591</v>
      </c>
      <c r="D184" s="183"/>
      <c r="E184" s="183"/>
      <c r="F184" s="204" t="s">
        <v>527</v>
      </c>
      <c r="G184" s="183"/>
      <c r="H184" s="183" t="s">
        <v>604</v>
      </c>
      <c r="I184" s="183" t="s">
        <v>562</v>
      </c>
      <c r="J184" s="183"/>
      <c r="K184" s="227"/>
    </row>
    <row r="185" spans="2:11" customFormat="1" ht="15" customHeight="1">
      <c r="B185" s="206"/>
      <c r="C185" s="183" t="s">
        <v>107</v>
      </c>
      <c r="D185" s="183"/>
      <c r="E185" s="183"/>
      <c r="F185" s="204" t="s">
        <v>533</v>
      </c>
      <c r="G185" s="183"/>
      <c r="H185" s="183" t="s">
        <v>605</v>
      </c>
      <c r="I185" s="183" t="s">
        <v>529</v>
      </c>
      <c r="J185" s="183">
        <v>50</v>
      </c>
      <c r="K185" s="227"/>
    </row>
    <row r="186" spans="2:11" customFormat="1" ht="15" customHeight="1">
      <c r="B186" s="206"/>
      <c r="C186" s="183" t="s">
        <v>606</v>
      </c>
      <c r="D186" s="183"/>
      <c r="E186" s="183"/>
      <c r="F186" s="204" t="s">
        <v>533</v>
      </c>
      <c r="G186" s="183"/>
      <c r="H186" s="183" t="s">
        <v>607</v>
      </c>
      <c r="I186" s="183" t="s">
        <v>608</v>
      </c>
      <c r="J186" s="183"/>
      <c r="K186" s="227"/>
    </row>
    <row r="187" spans="2:11" customFormat="1" ht="15" customHeight="1">
      <c r="B187" s="206"/>
      <c r="C187" s="183" t="s">
        <v>609</v>
      </c>
      <c r="D187" s="183"/>
      <c r="E187" s="183"/>
      <c r="F187" s="204" t="s">
        <v>533</v>
      </c>
      <c r="G187" s="183"/>
      <c r="H187" s="183" t="s">
        <v>610</v>
      </c>
      <c r="I187" s="183" t="s">
        <v>608</v>
      </c>
      <c r="J187" s="183"/>
      <c r="K187" s="227"/>
    </row>
    <row r="188" spans="2:11" customFormat="1" ht="15" customHeight="1">
      <c r="B188" s="206"/>
      <c r="C188" s="183" t="s">
        <v>611</v>
      </c>
      <c r="D188" s="183"/>
      <c r="E188" s="183"/>
      <c r="F188" s="204" t="s">
        <v>533</v>
      </c>
      <c r="G188" s="183"/>
      <c r="H188" s="183" t="s">
        <v>612</v>
      </c>
      <c r="I188" s="183" t="s">
        <v>608</v>
      </c>
      <c r="J188" s="183"/>
      <c r="K188" s="227"/>
    </row>
    <row r="189" spans="2:11" customFormat="1" ht="15" customHeight="1">
      <c r="B189" s="206"/>
      <c r="C189" s="240" t="s">
        <v>613</v>
      </c>
      <c r="D189" s="183"/>
      <c r="E189" s="183"/>
      <c r="F189" s="204" t="s">
        <v>533</v>
      </c>
      <c r="G189" s="183"/>
      <c r="H189" s="183" t="s">
        <v>614</v>
      </c>
      <c r="I189" s="183" t="s">
        <v>615</v>
      </c>
      <c r="J189" s="241" t="s">
        <v>616</v>
      </c>
      <c r="K189" s="227"/>
    </row>
    <row r="190" spans="2:11" customFormat="1" ht="15" customHeight="1">
      <c r="B190" s="242"/>
      <c r="C190" s="243" t="s">
        <v>617</v>
      </c>
      <c r="D190" s="244"/>
      <c r="E190" s="244"/>
      <c r="F190" s="245" t="s">
        <v>533</v>
      </c>
      <c r="G190" s="244"/>
      <c r="H190" s="244" t="s">
        <v>618</v>
      </c>
      <c r="I190" s="244" t="s">
        <v>615</v>
      </c>
      <c r="J190" s="246" t="s">
        <v>616</v>
      </c>
      <c r="K190" s="247"/>
    </row>
    <row r="191" spans="2:11" customFormat="1" ht="15" customHeight="1">
      <c r="B191" s="206"/>
      <c r="C191" s="240" t="s">
        <v>42</v>
      </c>
      <c r="D191" s="183"/>
      <c r="E191" s="183"/>
      <c r="F191" s="204" t="s">
        <v>527</v>
      </c>
      <c r="G191" s="183"/>
      <c r="H191" s="180" t="s">
        <v>619</v>
      </c>
      <c r="I191" s="183" t="s">
        <v>620</v>
      </c>
      <c r="J191" s="183"/>
      <c r="K191" s="227"/>
    </row>
    <row r="192" spans="2:11" customFormat="1" ht="15" customHeight="1">
      <c r="B192" s="206"/>
      <c r="C192" s="240" t="s">
        <v>621</v>
      </c>
      <c r="D192" s="183"/>
      <c r="E192" s="183"/>
      <c r="F192" s="204" t="s">
        <v>527</v>
      </c>
      <c r="G192" s="183"/>
      <c r="H192" s="183" t="s">
        <v>622</v>
      </c>
      <c r="I192" s="183" t="s">
        <v>562</v>
      </c>
      <c r="J192" s="183"/>
      <c r="K192" s="227"/>
    </row>
    <row r="193" spans="2:11" customFormat="1" ht="15" customHeight="1">
      <c r="B193" s="206"/>
      <c r="C193" s="240" t="s">
        <v>623</v>
      </c>
      <c r="D193" s="183"/>
      <c r="E193" s="183"/>
      <c r="F193" s="204" t="s">
        <v>527</v>
      </c>
      <c r="G193" s="183"/>
      <c r="H193" s="183" t="s">
        <v>624</v>
      </c>
      <c r="I193" s="183" t="s">
        <v>562</v>
      </c>
      <c r="J193" s="183"/>
      <c r="K193" s="227"/>
    </row>
    <row r="194" spans="2:11" customFormat="1" ht="15" customHeight="1">
      <c r="B194" s="206"/>
      <c r="C194" s="240" t="s">
        <v>625</v>
      </c>
      <c r="D194" s="183"/>
      <c r="E194" s="183"/>
      <c r="F194" s="204" t="s">
        <v>533</v>
      </c>
      <c r="G194" s="183"/>
      <c r="H194" s="183" t="s">
        <v>626</v>
      </c>
      <c r="I194" s="183" t="s">
        <v>562</v>
      </c>
      <c r="J194" s="183"/>
      <c r="K194" s="227"/>
    </row>
    <row r="195" spans="2:11" customFormat="1" ht="15" customHeight="1">
      <c r="B195" s="233"/>
      <c r="C195" s="248"/>
      <c r="D195" s="213"/>
      <c r="E195" s="213"/>
      <c r="F195" s="213"/>
      <c r="G195" s="213"/>
      <c r="H195" s="213"/>
      <c r="I195" s="213"/>
      <c r="J195" s="213"/>
      <c r="K195" s="234"/>
    </row>
    <row r="196" spans="2:11" customFormat="1" ht="18.75" customHeight="1">
      <c r="B196" s="215"/>
      <c r="C196" s="225"/>
      <c r="D196" s="225"/>
      <c r="E196" s="225"/>
      <c r="F196" s="235"/>
      <c r="G196" s="225"/>
      <c r="H196" s="225"/>
      <c r="I196" s="225"/>
      <c r="J196" s="225"/>
      <c r="K196" s="215"/>
    </row>
    <row r="197" spans="2:11" customFormat="1" ht="18.75" customHeight="1">
      <c r="B197" s="215"/>
      <c r="C197" s="225"/>
      <c r="D197" s="225"/>
      <c r="E197" s="225"/>
      <c r="F197" s="235"/>
      <c r="G197" s="225"/>
      <c r="H197" s="225"/>
      <c r="I197" s="225"/>
      <c r="J197" s="225"/>
      <c r="K197" s="215"/>
    </row>
    <row r="198" spans="2:11" customFormat="1" ht="18.75" customHeight="1"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</row>
    <row r="199" spans="2:11" customFormat="1" ht="12">
      <c r="B199" s="172"/>
      <c r="C199" s="173"/>
      <c r="D199" s="173"/>
      <c r="E199" s="173"/>
      <c r="F199" s="173"/>
      <c r="G199" s="173"/>
      <c r="H199" s="173"/>
      <c r="I199" s="173"/>
      <c r="J199" s="173"/>
      <c r="K199" s="174"/>
    </row>
    <row r="200" spans="2:11" customFormat="1" ht="20.5">
      <c r="B200" s="175"/>
      <c r="C200" s="298" t="s">
        <v>627</v>
      </c>
      <c r="D200" s="298"/>
      <c r="E200" s="298"/>
      <c r="F200" s="298"/>
      <c r="G200" s="298"/>
      <c r="H200" s="298"/>
      <c r="I200" s="298"/>
      <c r="J200" s="298"/>
      <c r="K200" s="176"/>
    </row>
    <row r="201" spans="2:11" customFormat="1" ht="25.5" customHeight="1">
      <c r="B201" s="175"/>
      <c r="C201" s="249" t="s">
        <v>628</v>
      </c>
      <c r="D201" s="249"/>
      <c r="E201" s="249"/>
      <c r="F201" s="249" t="s">
        <v>629</v>
      </c>
      <c r="G201" s="250"/>
      <c r="H201" s="301" t="s">
        <v>630</v>
      </c>
      <c r="I201" s="301"/>
      <c r="J201" s="301"/>
      <c r="K201" s="176"/>
    </row>
    <row r="202" spans="2:11" customFormat="1" ht="5.25" customHeight="1">
      <c r="B202" s="206"/>
      <c r="C202" s="201"/>
      <c r="D202" s="201"/>
      <c r="E202" s="201"/>
      <c r="F202" s="201"/>
      <c r="G202" s="225"/>
      <c r="H202" s="201"/>
      <c r="I202" s="201"/>
      <c r="J202" s="201"/>
      <c r="K202" s="227"/>
    </row>
    <row r="203" spans="2:11" customFormat="1" ht="15" customHeight="1">
      <c r="B203" s="206"/>
      <c r="C203" s="183" t="s">
        <v>620</v>
      </c>
      <c r="D203" s="183"/>
      <c r="E203" s="183"/>
      <c r="F203" s="204" t="s">
        <v>43</v>
      </c>
      <c r="G203" s="183"/>
      <c r="H203" s="302" t="s">
        <v>631</v>
      </c>
      <c r="I203" s="302"/>
      <c r="J203" s="302"/>
      <c r="K203" s="227"/>
    </row>
    <row r="204" spans="2:11" customFormat="1" ht="15" customHeight="1">
      <c r="B204" s="206"/>
      <c r="C204" s="183"/>
      <c r="D204" s="183"/>
      <c r="E204" s="183"/>
      <c r="F204" s="204" t="s">
        <v>44</v>
      </c>
      <c r="G204" s="183"/>
      <c r="H204" s="302" t="s">
        <v>632</v>
      </c>
      <c r="I204" s="302"/>
      <c r="J204" s="302"/>
      <c r="K204" s="227"/>
    </row>
    <row r="205" spans="2:11" customFormat="1" ht="15" customHeight="1">
      <c r="B205" s="206"/>
      <c r="C205" s="183"/>
      <c r="D205" s="183"/>
      <c r="E205" s="183"/>
      <c r="F205" s="204" t="s">
        <v>47</v>
      </c>
      <c r="G205" s="183"/>
      <c r="H205" s="302" t="s">
        <v>633</v>
      </c>
      <c r="I205" s="302"/>
      <c r="J205" s="302"/>
      <c r="K205" s="227"/>
    </row>
    <row r="206" spans="2:11" customFormat="1" ht="15" customHeight="1">
      <c r="B206" s="206"/>
      <c r="C206" s="183"/>
      <c r="D206" s="183"/>
      <c r="E206" s="183"/>
      <c r="F206" s="204" t="s">
        <v>45</v>
      </c>
      <c r="G206" s="183"/>
      <c r="H206" s="302" t="s">
        <v>634</v>
      </c>
      <c r="I206" s="302"/>
      <c r="J206" s="302"/>
      <c r="K206" s="227"/>
    </row>
    <row r="207" spans="2:11" customFormat="1" ht="15" customHeight="1">
      <c r="B207" s="206"/>
      <c r="C207" s="183"/>
      <c r="D207" s="183"/>
      <c r="E207" s="183"/>
      <c r="F207" s="204" t="s">
        <v>46</v>
      </c>
      <c r="G207" s="183"/>
      <c r="H207" s="302" t="s">
        <v>635</v>
      </c>
      <c r="I207" s="302"/>
      <c r="J207" s="302"/>
      <c r="K207" s="227"/>
    </row>
    <row r="208" spans="2:11" customFormat="1" ht="15" customHeight="1">
      <c r="B208" s="206"/>
      <c r="C208" s="183"/>
      <c r="D208" s="183"/>
      <c r="E208" s="183"/>
      <c r="F208" s="204"/>
      <c r="G208" s="183"/>
      <c r="H208" s="183"/>
      <c r="I208" s="183"/>
      <c r="J208" s="183"/>
      <c r="K208" s="227"/>
    </row>
    <row r="209" spans="2:11" customFormat="1" ht="15" customHeight="1">
      <c r="B209" s="206"/>
      <c r="C209" s="183" t="s">
        <v>574</v>
      </c>
      <c r="D209" s="183"/>
      <c r="E209" s="183"/>
      <c r="F209" s="204" t="s">
        <v>76</v>
      </c>
      <c r="G209" s="183"/>
      <c r="H209" s="302" t="s">
        <v>636</v>
      </c>
      <c r="I209" s="302"/>
      <c r="J209" s="302"/>
      <c r="K209" s="227"/>
    </row>
    <row r="210" spans="2:11" customFormat="1" ht="15" customHeight="1">
      <c r="B210" s="206"/>
      <c r="C210" s="183"/>
      <c r="D210" s="183"/>
      <c r="E210" s="183"/>
      <c r="F210" s="204" t="s">
        <v>469</v>
      </c>
      <c r="G210" s="183"/>
      <c r="H210" s="302" t="s">
        <v>470</v>
      </c>
      <c r="I210" s="302"/>
      <c r="J210" s="302"/>
      <c r="K210" s="227"/>
    </row>
    <row r="211" spans="2:11" customFormat="1" ht="15" customHeight="1">
      <c r="B211" s="206"/>
      <c r="C211" s="183"/>
      <c r="D211" s="183"/>
      <c r="E211" s="183"/>
      <c r="F211" s="204" t="s">
        <v>467</v>
      </c>
      <c r="G211" s="183"/>
      <c r="H211" s="302" t="s">
        <v>637</v>
      </c>
      <c r="I211" s="302"/>
      <c r="J211" s="302"/>
      <c r="K211" s="227"/>
    </row>
    <row r="212" spans="2:11" customFormat="1" ht="15" customHeight="1">
      <c r="B212" s="251"/>
      <c r="C212" s="183"/>
      <c r="D212" s="183"/>
      <c r="E212" s="183"/>
      <c r="F212" s="204" t="s">
        <v>471</v>
      </c>
      <c r="G212" s="240"/>
      <c r="H212" s="303" t="s">
        <v>472</v>
      </c>
      <c r="I212" s="303"/>
      <c r="J212" s="303"/>
      <c r="K212" s="252"/>
    </row>
    <row r="213" spans="2:11" customFormat="1" ht="15" customHeight="1">
      <c r="B213" s="251"/>
      <c r="C213" s="183"/>
      <c r="D213" s="183"/>
      <c r="E213" s="183"/>
      <c r="F213" s="204" t="s">
        <v>473</v>
      </c>
      <c r="G213" s="240"/>
      <c r="H213" s="303" t="s">
        <v>638</v>
      </c>
      <c r="I213" s="303"/>
      <c r="J213" s="303"/>
      <c r="K213" s="252"/>
    </row>
    <row r="214" spans="2:11" customFormat="1" ht="15" customHeight="1">
      <c r="B214" s="251"/>
      <c r="C214" s="183"/>
      <c r="D214" s="183"/>
      <c r="E214" s="183"/>
      <c r="F214" s="204"/>
      <c r="G214" s="240"/>
      <c r="H214" s="231"/>
      <c r="I214" s="231"/>
      <c r="J214" s="231"/>
      <c r="K214" s="252"/>
    </row>
    <row r="215" spans="2:11" customFormat="1" ht="15" customHeight="1">
      <c r="B215" s="251"/>
      <c r="C215" s="183" t="s">
        <v>598</v>
      </c>
      <c r="D215" s="183"/>
      <c r="E215" s="183"/>
      <c r="F215" s="204">
        <v>1</v>
      </c>
      <c r="G215" s="240"/>
      <c r="H215" s="303" t="s">
        <v>639</v>
      </c>
      <c r="I215" s="303"/>
      <c r="J215" s="303"/>
      <c r="K215" s="252"/>
    </row>
    <row r="216" spans="2:11" customFormat="1" ht="15" customHeight="1">
      <c r="B216" s="251"/>
      <c r="C216" s="183"/>
      <c r="D216" s="183"/>
      <c r="E216" s="183"/>
      <c r="F216" s="204">
        <v>2</v>
      </c>
      <c r="G216" s="240"/>
      <c r="H216" s="303" t="s">
        <v>640</v>
      </c>
      <c r="I216" s="303"/>
      <c r="J216" s="303"/>
      <c r="K216" s="252"/>
    </row>
    <row r="217" spans="2:11" customFormat="1" ht="15" customHeight="1">
      <c r="B217" s="251"/>
      <c r="C217" s="183"/>
      <c r="D217" s="183"/>
      <c r="E217" s="183"/>
      <c r="F217" s="204">
        <v>3</v>
      </c>
      <c r="G217" s="240"/>
      <c r="H217" s="303" t="s">
        <v>641</v>
      </c>
      <c r="I217" s="303"/>
      <c r="J217" s="303"/>
      <c r="K217" s="252"/>
    </row>
    <row r="218" spans="2:11" customFormat="1" ht="15" customHeight="1">
      <c r="B218" s="251"/>
      <c r="C218" s="183"/>
      <c r="D218" s="183"/>
      <c r="E218" s="183"/>
      <c r="F218" s="204">
        <v>4</v>
      </c>
      <c r="G218" s="240"/>
      <c r="H218" s="303" t="s">
        <v>642</v>
      </c>
      <c r="I218" s="303"/>
      <c r="J218" s="303"/>
      <c r="K218" s="252"/>
    </row>
    <row r="219" spans="2:11" customFormat="1" ht="12.75" customHeight="1">
      <c r="B219" s="253"/>
      <c r="C219" s="254"/>
      <c r="D219" s="254"/>
      <c r="E219" s="254"/>
      <c r="F219" s="254"/>
      <c r="G219" s="254"/>
      <c r="H219" s="254"/>
      <c r="I219" s="254"/>
      <c r="J219" s="254"/>
      <c r="K219" s="25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9-058-121-02 - SO 03 KOMU...</vt:lpstr>
      <vt:lpstr>Pokyny pro vyplnění</vt:lpstr>
      <vt:lpstr>'9-058-121-02 - SO 03 KOMU...'!Názvy_tisku</vt:lpstr>
      <vt:lpstr>'Rekapitulace stavby'!Názvy_tisku</vt:lpstr>
      <vt:lpstr>'9-058-121-02 - SO 03 KOMU...'!Oblast_tisku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Staněk</dc:creator>
  <cp:lastModifiedBy>Petr Staněk</cp:lastModifiedBy>
  <dcterms:created xsi:type="dcterms:W3CDTF">2024-03-25T08:58:28Z</dcterms:created>
  <dcterms:modified xsi:type="dcterms:W3CDTF">2024-03-25T09:05:27Z</dcterms:modified>
</cp:coreProperties>
</file>